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VAN\Vertejumi\SAM\3.1.1.3.i\nolikums\IIA_3.1.1.3.i\"/>
    </mc:Choice>
  </mc:AlternateContent>
  <xr:revisionPtr revIDLastSave="0" documentId="13_ncr:1_{2A41B90F-888E-441E-BBD0-4C4E9677BED7}" xr6:coauthVersionLast="47" xr6:coauthVersionMax="47" xr10:uidLastSave="{00000000-0000-0000-0000-000000000000}"/>
  <bookViews>
    <workbookView xWindow="15" yWindow="0" windowWidth="19350" windowHeight="14445" tabRatio="735"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state="hidden" r:id="rId6"/>
    <sheet name="1.2.1.B. Partneris-1" sheetId="9" r:id="rId7"/>
    <sheet name="1.2.1.C. Partneris-1" sheetId="11" r:id="rId8"/>
    <sheet name="1.2.2.A. Partneris-2" sheetId="13" state="hidden" r:id="rId9"/>
    <sheet name="1.2.2.B. Partneris-2" sheetId="14" r:id="rId10"/>
    <sheet name="1.2.2.C. Partneris-2" sheetId="15" r:id="rId11"/>
    <sheet name="1.3.1. Atbalsts-14.vai 41.p." sheetId="16" r:id="rId12"/>
    <sheet name="1.3.2. Atbalsts-14.vai 41.p."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V piel. Fin.plans" sheetId="32" r:id="rId22"/>
    <sheet name="10. DL PIV piel. Budz.kop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25" l="1"/>
  <c r="F35" i="32"/>
  <c r="F52" i="32"/>
  <c r="F69" i="32"/>
  <c r="F106" i="32"/>
  <c r="F103" i="32"/>
  <c r="F10" i="32"/>
  <c r="G16" i="18"/>
  <c r="E42" i="28"/>
  <c r="E53" i="28"/>
  <c r="E57" i="28"/>
  <c r="F23" i="18"/>
  <c r="F18" i="18"/>
  <c r="F42" i="28"/>
  <c r="F53" i="28"/>
  <c r="F57" i="28"/>
  <c r="G23" i="18"/>
  <c r="G18" i="18"/>
  <c r="G42" i="28"/>
  <c r="G53" i="28"/>
  <c r="G57" i="28"/>
  <c r="H23" i="18"/>
  <c r="H18" i="18"/>
  <c r="H42" i="28"/>
  <c r="H53" i="28"/>
  <c r="H57" i="28"/>
  <c r="I23" i="18"/>
  <c r="I18" i="18"/>
  <c r="I42" i="28"/>
  <c r="I53" i="28"/>
  <c r="I57" i="28"/>
  <c r="J23" i="18"/>
  <c r="J18" i="18"/>
  <c r="J42" i="28"/>
  <c r="J53" i="28"/>
  <c r="J57" i="28"/>
  <c r="K23" i="18"/>
  <c r="K18" i="18"/>
  <c r="K42" i="28"/>
  <c r="K53" i="28"/>
  <c r="K57" i="28"/>
  <c r="L23" i="18"/>
  <c r="L18" i="18"/>
  <c r="L42" i="28"/>
  <c r="L53" i="28"/>
  <c r="L57" i="28"/>
  <c r="M23" i="18"/>
  <c r="M18" i="18"/>
  <c r="M42" i="28"/>
  <c r="M53" i="28"/>
  <c r="M57" i="28"/>
  <c r="N23" i="18"/>
  <c r="N18" i="18"/>
  <c r="N42" i="28"/>
  <c r="N53" i="28"/>
  <c r="N57" i="28"/>
  <c r="O23" i="18"/>
  <c r="O18" i="18"/>
  <c r="O42" i="28"/>
  <c r="O53" i="28"/>
  <c r="O57" i="28"/>
  <c r="P23" i="18"/>
  <c r="P18" i="18"/>
  <c r="P42" i="28"/>
  <c r="P53" i="28"/>
  <c r="P57" i="28"/>
  <c r="Q23" i="18"/>
  <c r="Q18" i="18"/>
  <c r="Q42" i="28"/>
  <c r="Q53" i="28"/>
  <c r="Q57" i="28"/>
  <c r="R23" i="18"/>
  <c r="R18" i="18"/>
  <c r="R42" i="28"/>
  <c r="R53" i="28"/>
  <c r="R57" i="28"/>
  <c r="S23" i="18"/>
  <c r="S18" i="18"/>
  <c r="S42" i="28"/>
  <c r="S53" i="28"/>
  <c r="S57" i="28"/>
  <c r="T23" i="18"/>
  <c r="T18" i="18"/>
  <c r="T42" i="28"/>
  <c r="T53" i="28"/>
  <c r="T57" i="28"/>
  <c r="U23" i="18"/>
  <c r="U18" i="18"/>
  <c r="U42" i="28"/>
  <c r="U53" i="28"/>
  <c r="U57" i="28"/>
  <c r="V23" i="18"/>
  <c r="V18" i="18"/>
  <c r="V42" i="28"/>
  <c r="V53" i="28"/>
  <c r="V57" i="28"/>
  <c r="W23" i="18"/>
  <c r="W18" i="18"/>
  <c r="W42" i="28"/>
  <c r="W53" i="28"/>
  <c r="W57" i="28"/>
  <c r="X23" i="18"/>
  <c r="X18" i="18"/>
  <c r="X42" i="28"/>
  <c r="X53" i="28"/>
  <c r="X57" i="28"/>
  <c r="Y23" i="18"/>
  <c r="Y18" i="18"/>
  <c r="Y42" i="28"/>
  <c r="Y53" i="28"/>
  <c r="Y57" i="28"/>
  <c r="Z23" i="18"/>
  <c r="Z18" i="18"/>
  <c r="Z42" i="28"/>
  <c r="Z53" i="28"/>
  <c r="Z57" i="28"/>
  <c r="AA23" i="18"/>
  <c r="AA18" i="18"/>
  <c r="AA42" i="28"/>
  <c r="AA53" i="28"/>
  <c r="AA57" i="28"/>
  <c r="AB23" i="18"/>
  <c r="AB18" i="18"/>
  <c r="AB42" i="28"/>
  <c r="AB53" i="28"/>
  <c r="AB57" i="28"/>
  <c r="AC23" i="18"/>
  <c r="AC18" i="18"/>
  <c r="AC42" i="28"/>
  <c r="AC53" i="28"/>
  <c r="AC57" i="28"/>
  <c r="AD23" i="18"/>
  <c r="AD18" i="18"/>
  <c r="AD42" i="28"/>
  <c r="AD53" i="28"/>
  <c r="AD57" i="28"/>
  <c r="AE23" i="18"/>
  <c r="AE18" i="18"/>
  <c r="AE42" i="28"/>
  <c r="AE53" i="28"/>
  <c r="AE57" i="28"/>
  <c r="AF23" i="18"/>
  <c r="AF18" i="18"/>
  <c r="AF42" i="28"/>
  <c r="AF53" i="28"/>
  <c r="AF57" i="28"/>
  <c r="AG23" i="18"/>
  <c r="AG18" i="18"/>
  <c r="AG42" i="28"/>
  <c r="AG53" i="28"/>
  <c r="AG57" i="28"/>
  <c r="AH23" i="18"/>
  <c r="AH18" i="18"/>
  <c r="AI18" i="18"/>
  <c r="AH24" i="18"/>
  <c r="W20" i="32"/>
  <c r="F38" i="32"/>
  <c r="F30" i="32"/>
  <c r="F55" i="32"/>
  <c r="F47" i="32"/>
  <c r="F72" i="32"/>
  <c r="F64" i="32"/>
  <c r="F89" i="32"/>
  <c r="F81" i="32"/>
  <c r="F98" i="32"/>
  <c r="F123" i="32"/>
  <c r="F120" i="32"/>
  <c r="F115" i="32"/>
  <c r="F140" i="32"/>
  <c r="F137" i="32"/>
  <c r="F132" i="32"/>
  <c r="F157" i="32"/>
  <c r="F162" i="32"/>
  <c r="F149" i="32"/>
  <c r="F176" i="32"/>
  <c r="F173" i="32"/>
  <c r="F168" i="32"/>
  <c r="F193" i="32"/>
  <c r="F185" i="32"/>
  <c r="F210" i="32"/>
  <c r="F207" i="32"/>
  <c r="F202" i="32"/>
  <c r="F227" i="32"/>
  <c r="F232" i="32"/>
  <c r="F219" i="32"/>
  <c r="F246" i="32"/>
  <c r="F238" i="32"/>
  <c r="F280" i="32"/>
  <c r="F272" i="32"/>
  <c r="F263" i="32"/>
  <c r="F255" i="32"/>
  <c r="F297" i="32"/>
  <c r="F289" i="32"/>
  <c r="F5" i="32"/>
  <c r="G12" i="18"/>
  <c r="G7" i="18"/>
  <c r="G24" i="18"/>
  <c r="B38" i="32"/>
  <c r="B30" i="32"/>
  <c r="B55" i="32"/>
  <c r="B47" i="32"/>
  <c r="B72" i="32"/>
  <c r="B64" i="32"/>
  <c r="B89" i="32"/>
  <c r="B81" i="32"/>
  <c r="B106" i="32"/>
  <c r="B103" i="32"/>
  <c r="B98" i="32"/>
  <c r="B123" i="32"/>
  <c r="B120" i="32"/>
  <c r="B115" i="32"/>
  <c r="B140" i="32"/>
  <c r="B137" i="32"/>
  <c r="B132" i="32"/>
  <c r="B157" i="32"/>
  <c r="B162" i="32"/>
  <c r="B149" i="32"/>
  <c r="B176" i="32"/>
  <c r="B173" i="32"/>
  <c r="B168" i="32"/>
  <c r="B193" i="32"/>
  <c r="B185" i="32"/>
  <c r="B210" i="32"/>
  <c r="B207" i="32"/>
  <c r="B202" i="32"/>
  <c r="B227" i="32"/>
  <c r="B232" i="32"/>
  <c r="B219" i="32"/>
  <c r="B246" i="32"/>
  <c r="B238" i="32"/>
  <c r="B280" i="32"/>
  <c r="B272" i="32"/>
  <c r="B263" i="32"/>
  <c r="B255" i="32"/>
  <c r="B297" i="32"/>
  <c r="B289" i="32"/>
  <c r="B5" i="32"/>
  <c r="E12" i="18"/>
  <c r="E7" i="18"/>
  <c r="E24" i="18"/>
  <c r="E25" i="18"/>
  <c r="D38" i="32"/>
  <c r="D30" i="32"/>
  <c r="D55" i="32"/>
  <c r="D47" i="32"/>
  <c r="D72" i="32"/>
  <c r="D64" i="32"/>
  <c r="D89" i="32"/>
  <c r="D81" i="32"/>
  <c r="D106" i="32"/>
  <c r="D103" i="32"/>
  <c r="D98" i="32"/>
  <c r="D123" i="32"/>
  <c r="D120" i="32"/>
  <c r="D115" i="32"/>
  <c r="D140" i="32"/>
  <c r="D137" i="32"/>
  <c r="D132" i="32"/>
  <c r="D157" i="32"/>
  <c r="D162" i="32"/>
  <c r="D149" i="32"/>
  <c r="D176" i="32"/>
  <c r="D173" i="32"/>
  <c r="D168" i="32"/>
  <c r="D193" i="32"/>
  <c r="D185" i="32"/>
  <c r="D210" i="32"/>
  <c r="D207" i="32"/>
  <c r="D202" i="32"/>
  <c r="D227" i="32"/>
  <c r="D232" i="32"/>
  <c r="D219" i="32"/>
  <c r="D246" i="32"/>
  <c r="D238" i="32"/>
  <c r="D280" i="32"/>
  <c r="D272" i="32"/>
  <c r="D263" i="32"/>
  <c r="D255" i="32"/>
  <c r="D297" i="32"/>
  <c r="D289" i="32"/>
  <c r="D5" i="32"/>
  <c r="F12" i="18"/>
  <c r="F7" i="18"/>
  <c r="F24" i="18"/>
  <c r="F25" i="18"/>
  <c r="G25" i="18"/>
  <c r="H38" i="32"/>
  <c r="H30" i="32"/>
  <c r="H55" i="32"/>
  <c r="H47" i="32"/>
  <c r="H72" i="32"/>
  <c r="H64" i="32"/>
  <c r="H89" i="32"/>
  <c r="H81" i="32"/>
  <c r="H106" i="32"/>
  <c r="H103" i="32"/>
  <c r="H98" i="32"/>
  <c r="H123" i="32"/>
  <c r="H120" i="32"/>
  <c r="H115" i="32"/>
  <c r="H140" i="32"/>
  <c r="H137" i="32"/>
  <c r="H132" i="32"/>
  <c r="H157" i="32"/>
  <c r="H162" i="32"/>
  <c r="H149" i="32"/>
  <c r="H176" i="32"/>
  <c r="H173" i="32"/>
  <c r="H168" i="32"/>
  <c r="H193" i="32"/>
  <c r="H185" i="32"/>
  <c r="H210" i="32"/>
  <c r="H207" i="32"/>
  <c r="H202" i="32"/>
  <c r="H227" i="32"/>
  <c r="H232" i="32"/>
  <c r="H219" i="32"/>
  <c r="H246" i="32"/>
  <c r="H238" i="32"/>
  <c r="H280" i="32"/>
  <c r="H272" i="32"/>
  <c r="H263" i="32"/>
  <c r="H255" i="32"/>
  <c r="H297" i="32"/>
  <c r="H289" i="32"/>
  <c r="H5" i="32"/>
  <c r="H12" i="18"/>
  <c r="H7" i="18"/>
  <c r="H24" i="18"/>
  <c r="H25" i="18"/>
  <c r="J38" i="32"/>
  <c r="J30" i="32"/>
  <c r="J55" i="32"/>
  <c r="J47" i="32"/>
  <c r="J72" i="32"/>
  <c r="J64" i="32"/>
  <c r="J89" i="32"/>
  <c r="J81" i="32"/>
  <c r="J106" i="32"/>
  <c r="J103" i="32"/>
  <c r="J98" i="32"/>
  <c r="J123" i="32"/>
  <c r="J120" i="32"/>
  <c r="J115" i="32"/>
  <c r="J140" i="32"/>
  <c r="J137" i="32"/>
  <c r="J132" i="32"/>
  <c r="J157" i="32"/>
  <c r="J162" i="32"/>
  <c r="J149" i="32"/>
  <c r="J176" i="32"/>
  <c r="J173" i="32"/>
  <c r="J168" i="32"/>
  <c r="J193" i="32"/>
  <c r="J185" i="32"/>
  <c r="J210" i="32"/>
  <c r="J207" i="32"/>
  <c r="J202" i="32"/>
  <c r="J227" i="32"/>
  <c r="J232" i="32"/>
  <c r="J219" i="32"/>
  <c r="J246" i="32"/>
  <c r="J238" i="32"/>
  <c r="J280" i="32"/>
  <c r="J272" i="32"/>
  <c r="J263" i="32"/>
  <c r="J255" i="32"/>
  <c r="J297" i="32"/>
  <c r="J289" i="32"/>
  <c r="J5" i="32"/>
  <c r="I12" i="18"/>
  <c r="I7" i="18"/>
  <c r="I24" i="18"/>
  <c r="I25" i="18"/>
  <c r="L38" i="32"/>
  <c r="L30" i="32"/>
  <c r="L55" i="32"/>
  <c r="L47" i="32"/>
  <c r="L72" i="32"/>
  <c r="L64" i="32"/>
  <c r="L89" i="32"/>
  <c r="L81" i="32"/>
  <c r="L106" i="32"/>
  <c r="L103" i="32"/>
  <c r="L98" i="32"/>
  <c r="L123" i="32"/>
  <c r="L120" i="32"/>
  <c r="L115" i="32"/>
  <c r="L140" i="32"/>
  <c r="L137" i="32"/>
  <c r="L132" i="32"/>
  <c r="L157" i="32"/>
  <c r="L162" i="32"/>
  <c r="L149" i="32"/>
  <c r="L176" i="32"/>
  <c r="L173" i="32"/>
  <c r="L168" i="32"/>
  <c r="L193" i="32"/>
  <c r="L185" i="32"/>
  <c r="L210" i="32"/>
  <c r="L207" i="32"/>
  <c r="L202" i="32"/>
  <c r="L227" i="32"/>
  <c r="L232" i="32"/>
  <c r="L219" i="32"/>
  <c r="L246" i="32"/>
  <c r="L238" i="32"/>
  <c r="L280" i="32"/>
  <c r="L272" i="32"/>
  <c r="L263" i="32"/>
  <c r="L255" i="32"/>
  <c r="L297" i="32"/>
  <c r="L289" i="32"/>
  <c r="L5" i="32"/>
  <c r="J12" i="18"/>
  <c r="J7" i="18"/>
  <c r="J24" i="18"/>
  <c r="J25" i="18"/>
  <c r="N38" i="32"/>
  <c r="N30" i="32"/>
  <c r="N55" i="32"/>
  <c r="N47" i="32"/>
  <c r="N72" i="32"/>
  <c r="N64" i="32"/>
  <c r="N89" i="32"/>
  <c r="N81" i="32"/>
  <c r="N106" i="32"/>
  <c r="N103" i="32"/>
  <c r="N98" i="32"/>
  <c r="N123" i="32"/>
  <c r="N120" i="32"/>
  <c r="N115" i="32"/>
  <c r="N140" i="32"/>
  <c r="N137" i="32"/>
  <c r="N132" i="32"/>
  <c r="N157" i="32"/>
  <c r="N162" i="32"/>
  <c r="N149" i="32"/>
  <c r="N176" i="32"/>
  <c r="N173" i="32"/>
  <c r="N168" i="32"/>
  <c r="N193" i="32"/>
  <c r="N185" i="32"/>
  <c r="N210" i="32"/>
  <c r="N207" i="32"/>
  <c r="N202" i="32"/>
  <c r="N227" i="32"/>
  <c r="N232" i="32"/>
  <c r="N219" i="32"/>
  <c r="N246" i="32"/>
  <c r="N238" i="32"/>
  <c r="N280" i="32"/>
  <c r="N272" i="32"/>
  <c r="N263" i="32"/>
  <c r="N255" i="32"/>
  <c r="N297" i="32"/>
  <c r="N289" i="32"/>
  <c r="N5" i="32"/>
  <c r="K12" i="18"/>
  <c r="K7" i="18"/>
  <c r="K24" i="18"/>
  <c r="K25" i="18"/>
  <c r="P38" i="32"/>
  <c r="P30" i="32"/>
  <c r="P55" i="32"/>
  <c r="P47" i="32"/>
  <c r="P72" i="32"/>
  <c r="P64" i="32"/>
  <c r="P89" i="32"/>
  <c r="P81" i="32"/>
  <c r="P106" i="32"/>
  <c r="P103" i="32"/>
  <c r="P98" i="32"/>
  <c r="P123" i="32"/>
  <c r="P120" i="32"/>
  <c r="P115" i="32"/>
  <c r="P140" i="32"/>
  <c r="P137" i="32"/>
  <c r="P132" i="32"/>
  <c r="P157" i="32"/>
  <c r="P162" i="32"/>
  <c r="P149" i="32"/>
  <c r="P176" i="32"/>
  <c r="P173" i="32"/>
  <c r="P168" i="32"/>
  <c r="P193" i="32"/>
  <c r="P185" i="32"/>
  <c r="P210" i="32"/>
  <c r="P207" i="32"/>
  <c r="P202" i="32"/>
  <c r="P227" i="32"/>
  <c r="P232" i="32"/>
  <c r="P219" i="32"/>
  <c r="P246" i="32"/>
  <c r="P238" i="32"/>
  <c r="P280" i="32"/>
  <c r="P272" i="32"/>
  <c r="P263" i="32"/>
  <c r="P255" i="32"/>
  <c r="P297" i="32"/>
  <c r="P289" i="32"/>
  <c r="P5" i="32"/>
  <c r="L12" i="18"/>
  <c r="L7" i="18"/>
  <c r="L24" i="18"/>
  <c r="L25" i="18"/>
  <c r="R38" i="32"/>
  <c r="R30" i="32"/>
  <c r="R55" i="32"/>
  <c r="R47" i="32"/>
  <c r="R72" i="32"/>
  <c r="R64" i="32"/>
  <c r="R89" i="32"/>
  <c r="R81" i="32"/>
  <c r="R106" i="32"/>
  <c r="R103" i="32"/>
  <c r="R98" i="32"/>
  <c r="R123" i="32"/>
  <c r="R120" i="32"/>
  <c r="R115" i="32"/>
  <c r="R140" i="32"/>
  <c r="R137" i="32"/>
  <c r="R132" i="32"/>
  <c r="R157" i="32"/>
  <c r="R162" i="32"/>
  <c r="R149" i="32"/>
  <c r="R176" i="32"/>
  <c r="R173" i="32"/>
  <c r="R168" i="32"/>
  <c r="R193" i="32"/>
  <c r="R185" i="32"/>
  <c r="R210" i="32"/>
  <c r="R207" i="32"/>
  <c r="R202" i="32"/>
  <c r="R227" i="32"/>
  <c r="R232" i="32"/>
  <c r="R219" i="32"/>
  <c r="R246" i="32"/>
  <c r="R238" i="32"/>
  <c r="R280" i="32"/>
  <c r="R272" i="32"/>
  <c r="R263" i="32"/>
  <c r="R255" i="32"/>
  <c r="R297" i="32"/>
  <c r="R289" i="32"/>
  <c r="R5" i="32"/>
  <c r="M12" i="18"/>
  <c r="M7" i="18"/>
  <c r="M24" i="18"/>
  <c r="M25" i="18"/>
  <c r="N24" i="18"/>
  <c r="N25" i="18"/>
  <c r="O24" i="18"/>
  <c r="O25" i="18"/>
  <c r="P24" i="18"/>
  <c r="P25" i="18"/>
  <c r="Q24" i="18"/>
  <c r="Q25" i="18"/>
  <c r="R24" i="18"/>
  <c r="R25" i="18"/>
  <c r="S24" i="18"/>
  <c r="S25" i="18"/>
  <c r="T24" i="18"/>
  <c r="T25" i="18"/>
  <c r="U24" i="18"/>
  <c r="U25" i="18"/>
  <c r="V24" i="18"/>
  <c r="V25" i="18"/>
  <c r="W24" i="18"/>
  <c r="W25" i="18"/>
  <c r="X24" i="18"/>
  <c r="X25" i="18"/>
  <c r="Y24" i="18"/>
  <c r="Y25" i="18"/>
  <c r="Z24" i="18"/>
  <c r="Z25" i="18"/>
  <c r="AA24" i="18"/>
  <c r="AA25" i="18"/>
  <c r="AB24" i="18"/>
  <c r="AB25" i="18"/>
  <c r="AC24" i="18"/>
  <c r="AC25" i="18"/>
  <c r="AD24" i="18"/>
  <c r="AD25" i="18"/>
  <c r="AE24" i="18"/>
  <c r="AE25" i="18"/>
  <c r="AF24" i="18"/>
  <c r="AF25" i="18"/>
  <c r="AG24" i="18"/>
  <c r="AG25" i="18"/>
  <c r="AH25" i="18"/>
  <c r="F286" i="32"/>
  <c r="W286" i="32"/>
  <c r="B24" i="26"/>
  <c r="H21" i="4"/>
  <c r="H36" i="4"/>
  <c r="B38" i="26"/>
  <c r="B30" i="26"/>
  <c r="H21" i="5"/>
  <c r="H36" i="5"/>
  <c r="H39" i="5"/>
  <c r="B55" i="26"/>
  <c r="H7" i="23"/>
  <c r="H22" i="23"/>
  <c r="I7" i="23"/>
  <c r="I22" i="23"/>
  <c r="H9" i="7"/>
  <c r="J7" i="23"/>
  <c r="J22" i="23"/>
  <c r="I9" i="7"/>
  <c r="K7" i="23"/>
  <c r="K22" i="23"/>
  <c r="J9" i="7"/>
  <c r="L7" i="23"/>
  <c r="L22" i="23"/>
  <c r="K9" i="7"/>
  <c r="M7" i="23"/>
  <c r="M22" i="23"/>
  <c r="L9" i="7"/>
  <c r="N7" i="23"/>
  <c r="N22" i="23"/>
  <c r="M9" i="7"/>
  <c r="O7" i="23"/>
  <c r="O22" i="23"/>
  <c r="N9" i="7"/>
  <c r="P7" i="23"/>
  <c r="P22" i="23"/>
  <c r="O9" i="7"/>
  <c r="Q7" i="23"/>
  <c r="Q22" i="23"/>
  <c r="P9" i="7"/>
  <c r="R7" i="23"/>
  <c r="R22" i="23"/>
  <c r="Q9" i="7"/>
  <c r="S7" i="23"/>
  <c r="S22" i="23"/>
  <c r="R9" i="7"/>
  <c r="T7" i="23"/>
  <c r="T22" i="23"/>
  <c r="S9" i="7"/>
  <c r="U7" i="23"/>
  <c r="U22" i="23"/>
  <c r="T9" i="7"/>
  <c r="V7" i="23"/>
  <c r="V22" i="23"/>
  <c r="U9" i="7"/>
  <c r="W7" i="23"/>
  <c r="W22" i="23"/>
  <c r="V9" i="7"/>
  <c r="X7" i="23"/>
  <c r="X22" i="23"/>
  <c r="Y7" i="23"/>
  <c r="Y22" i="23"/>
  <c r="Z7" i="23"/>
  <c r="Z22" i="23"/>
  <c r="AA7" i="23"/>
  <c r="AA22" i="23"/>
  <c r="AB7" i="23"/>
  <c r="AB22" i="23"/>
  <c r="AC7" i="23"/>
  <c r="AC22" i="23"/>
  <c r="AD7" i="23"/>
  <c r="AD22" i="23"/>
  <c r="AE7" i="23"/>
  <c r="AE22" i="23"/>
  <c r="AF7" i="23"/>
  <c r="AF22" i="23"/>
  <c r="AG7" i="23"/>
  <c r="AG22" i="23"/>
  <c r="AH7" i="23"/>
  <c r="AH22" i="23"/>
  <c r="AI7" i="23"/>
  <c r="AI22" i="23"/>
  <c r="AJ7" i="23"/>
  <c r="AJ22" i="23"/>
  <c r="AK7" i="23"/>
  <c r="AK22" i="23"/>
  <c r="F22" i="23"/>
  <c r="E22" i="27"/>
  <c r="H9" i="23"/>
  <c r="H23" i="23"/>
  <c r="G16" i="7"/>
  <c r="I9" i="23"/>
  <c r="I23" i="23"/>
  <c r="H16" i="7"/>
  <c r="J9" i="23"/>
  <c r="J23" i="23"/>
  <c r="I16" i="7"/>
  <c r="K9" i="23"/>
  <c r="K23" i="23"/>
  <c r="J16" i="7"/>
  <c r="L9" i="23"/>
  <c r="L23" i="23"/>
  <c r="K16" i="7"/>
  <c r="M9" i="23"/>
  <c r="M23" i="23"/>
  <c r="L16" i="7"/>
  <c r="N9" i="23"/>
  <c r="N23" i="23"/>
  <c r="M16" i="7"/>
  <c r="O9" i="23"/>
  <c r="O23" i="23"/>
  <c r="N16" i="7"/>
  <c r="P9" i="23"/>
  <c r="P23" i="23"/>
  <c r="O16" i="7"/>
  <c r="Q9" i="23"/>
  <c r="Q23" i="23"/>
  <c r="P16" i="7"/>
  <c r="R9" i="23"/>
  <c r="R23" i="23"/>
  <c r="Q16" i="7"/>
  <c r="S9" i="23"/>
  <c r="S23" i="23"/>
  <c r="R16" i="7"/>
  <c r="T9" i="23"/>
  <c r="T23" i="23"/>
  <c r="S16" i="7"/>
  <c r="U9" i="23"/>
  <c r="U23" i="23"/>
  <c r="T16" i="7"/>
  <c r="V9" i="23"/>
  <c r="V23" i="23"/>
  <c r="U16" i="7"/>
  <c r="W9" i="23"/>
  <c r="W23" i="23"/>
  <c r="V16" i="7"/>
  <c r="X9" i="23"/>
  <c r="X23" i="23"/>
  <c r="W16" i="7"/>
  <c r="Y9" i="23"/>
  <c r="Y23" i="23"/>
  <c r="Z9" i="23"/>
  <c r="Z23" i="23"/>
  <c r="AA9" i="23"/>
  <c r="AA23" i="23"/>
  <c r="AB9" i="23"/>
  <c r="AB23" i="23"/>
  <c r="AC9" i="23"/>
  <c r="AC23" i="23"/>
  <c r="AD9" i="23"/>
  <c r="AD23" i="23"/>
  <c r="AE9" i="23"/>
  <c r="AE23" i="23"/>
  <c r="AF9" i="23"/>
  <c r="AF23" i="23"/>
  <c r="AG9" i="23"/>
  <c r="AG23" i="23"/>
  <c r="AH9" i="23"/>
  <c r="AH23" i="23"/>
  <c r="AI9" i="23"/>
  <c r="AI23" i="23"/>
  <c r="AJ9" i="23"/>
  <c r="AJ23" i="23"/>
  <c r="AK9" i="23"/>
  <c r="AK23" i="23"/>
  <c r="F23" i="23"/>
  <c r="E23" i="27"/>
  <c r="D31" i="28"/>
  <c r="U29" i="7"/>
  <c r="W8" i="23"/>
  <c r="W26" i="23"/>
  <c r="F26" i="23"/>
  <c r="E21" i="27"/>
  <c r="E29" i="27"/>
  <c r="E36" i="27"/>
  <c r="H21" i="9"/>
  <c r="H36" i="9"/>
  <c r="H39" i="9"/>
  <c r="H21" i="14"/>
  <c r="H36" i="14"/>
  <c r="H39" i="14"/>
  <c r="F42" i="34"/>
  <c r="J21" i="5"/>
  <c r="J36" i="5"/>
  <c r="J39" i="5"/>
  <c r="J21" i="9"/>
  <c r="J36" i="9"/>
  <c r="J39" i="9"/>
  <c r="J21" i="14"/>
  <c r="J36" i="14"/>
  <c r="J39" i="14"/>
  <c r="G42" i="34"/>
  <c r="L21" i="5"/>
  <c r="L36" i="5"/>
  <c r="L39" i="5"/>
  <c r="L21" i="9"/>
  <c r="L36" i="9"/>
  <c r="L39" i="9"/>
  <c r="L21" i="14"/>
  <c r="L36" i="14"/>
  <c r="L39" i="14"/>
  <c r="H42" i="34"/>
  <c r="D42" i="34"/>
  <c r="E35" i="27"/>
  <c r="E37" i="27"/>
  <c r="E38" i="27"/>
  <c r="E39" i="27"/>
  <c r="L44" i="26"/>
  <c r="B47" i="26"/>
  <c r="H40" i="5"/>
  <c r="B72" i="26"/>
  <c r="B64" i="26"/>
  <c r="H21" i="3"/>
  <c r="H36" i="3"/>
  <c r="B89" i="26"/>
  <c r="B81" i="26"/>
  <c r="B106" i="26"/>
  <c r="B98" i="26"/>
  <c r="B123" i="26"/>
  <c r="L112" i="26"/>
  <c r="B115" i="26"/>
  <c r="H40" i="9"/>
  <c r="B140" i="26"/>
  <c r="B132" i="26"/>
  <c r="H21" i="11"/>
  <c r="H36" i="11"/>
  <c r="B157" i="26"/>
  <c r="B162" i="26"/>
  <c r="B149" i="26"/>
  <c r="B176" i="26"/>
  <c r="B168" i="26"/>
  <c r="B193" i="26"/>
  <c r="L182" i="26"/>
  <c r="B185" i="26"/>
  <c r="H40" i="14"/>
  <c r="B210" i="26"/>
  <c r="B202" i="26"/>
  <c r="H21" i="15"/>
  <c r="H36" i="15"/>
  <c r="B227" i="26"/>
  <c r="B232" i="26"/>
  <c r="B219" i="26"/>
  <c r="H21" i="16"/>
  <c r="H36" i="16"/>
  <c r="H39" i="16"/>
  <c r="B246" i="26"/>
  <c r="B238" i="26"/>
  <c r="H21" i="17"/>
  <c r="H36" i="17"/>
  <c r="H39" i="17"/>
  <c r="B280" i="26"/>
  <c r="B272" i="26"/>
  <c r="H40" i="16"/>
  <c r="B263" i="26"/>
  <c r="B255" i="26"/>
  <c r="H40" i="17"/>
  <c r="B297" i="26"/>
  <c r="B289" i="26"/>
  <c r="B5" i="26"/>
  <c r="D24" i="26"/>
  <c r="J21" i="4"/>
  <c r="J36" i="4"/>
  <c r="D38" i="26"/>
  <c r="D30" i="26"/>
  <c r="D55" i="26"/>
  <c r="D47" i="26"/>
  <c r="J40" i="5"/>
  <c r="D72" i="26"/>
  <c r="D64" i="26"/>
  <c r="J21" i="3"/>
  <c r="J36" i="3"/>
  <c r="D89" i="26"/>
  <c r="D81" i="26"/>
  <c r="D106" i="26"/>
  <c r="D98" i="26"/>
  <c r="D123" i="26"/>
  <c r="D115" i="26"/>
  <c r="J40" i="9"/>
  <c r="D140" i="26"/>
  <c r="D132" i="26"/>
  <c r="J21" i="11"/>
  <c r="J36" i="11"/>
  <c r="D157" i="26"/>
  <c r="D162" i="26"/>
  <c r="D149" i="26"/>
  <c r="D176" i="26"/>
  <c r="D168" i="26"/>
  <c r="D193" i="26"/>
  <c r="D185" i="26"/>
  <c r="J40" i="14"/>
  <c r="D210" i="26"/>
  <c r="D202" i="26"/>
  <c r="J21" i="15"/>
  <c r="J36" i="15"/>
  <c r="D227" i="26"/>
  <c r="D232" i="26"/>
  <c r="D219" i="26"/>
  <c r="J21" i="16"/>
  <c r="J36" i="16"/>
  <c r="J39" i="16"/>
  <c r="D246" i="26"/>
  <c r="D238" i="26"/>
  <c r="J21" i="17"/>
  <c r="J36" i="17"/>
  <c r="J39" i="17"/>
  <c r="D280" i="26"/>
  <c r="D272" i="26"/>
  <c r="J40" i="16"/>
  <c r="D263" i="26"/>
  <c r="D255" i="26"/>
  <c r="J40" i="17"/>
  <c r="D297" i="26"/>
  <c r="D289" i="26"/>
  <c r="D5" i="26"/>
  <c r="F24" i="26"/>
  <c r="L21" i="4"/>
  <c r="L36" i="4"/>
  <c r="F38" i="26"/>
  <c r="F30" i="26"/>
  <c r="F55" i="26"/>
  <c r="F47" i="26"/>
  <c r="L40" i="5"/>
  <c r="F72" i="26"/>
  <c r="F64" i="26"/>
  <c r="L21" i="3"/>
  <c r="L36" i="3"/>
  <c r="F89" i="26"/>
  <c r="F81" i="26"/>
  <c r="F106" i="26"/>
  <c r="F98" i="26"/>
  <c r="F123" i="26"/>
  <c r="F115" i="26"/>
  <c r="L40" i="9"/>
  <c r="F140" i="26"/>
  <c r="F132" i="26"/>
  <c r="L21" i="11"/>
  <c r="L36" i="11"/>
  <c r="F157" i="26"/>
  <c r="F162" i="26"/>
  <c r="F149" i="26"/>
  <c r="F176" i="26"/>
  <c r="F168" i="26"/>
  <c r="F193" i="26"/>
  <c r="F185" i="26"/>
  <c r="L40" i="14"/>
  <c r="F210" i="26"/>
  <c r="F202" i="26"/>
  <c r="L21" i="15"/>
  <c r="L36" i="15"/>
  <c r="F227" i="26"/>
  <c r="F232" i="26"/>
  <c r="F219" i="26"/>
  <c r="L21" i="16"/>
  <c r="L36" i="16"/>
  <c r="L39" i="16"/>
  <c r="F246" i="26"/>
  <c r="F238" i="26"/>
  <c r="L21" i="17"/>
  <c r="L36" i="17"/>
  <c r="L39" i="17"/>
  <c r="F280" i="26"/>
  <c r="F272" i="26"/>
  <c r="L40" i="16"/>
  <c r="F263" i="26"/>
  <c r="F255" i="26"/>
  <c r="L40" i="17"/>
  <c r="F297" i="26"/>
  <c r="F289" i="26"/>
  <c r="F5" i="26"/>
  <c r="H24" i="26"/>
  <c r="H38" i="26"/>
  <c r="H30" i="26"/>
  <c r="H55" i="26"/>
  <c r="H47" i="26"/>
  <c r="H72" i="26"/>
  <c r="H64" i="26"/>
  <c r="H89" i="26"/>
  <c r="H81" i="26"/>
  <c r="H106" i="26"/>
  <c r="H98" i="26"/>
  <c r="H123" i="26"/>
  <c r="H115" i="26"/>
  <c r="H140" i="26"/>
  <c r="H132" i="26"/>
  <c r="H157" i="26"/>
  <c r="H162" i="26"/>
  <c r="H149" i="26"/>
  <c r="H176" i="26"/>
  <c r="H168" i="26"/>
  <c r="H193" i="26"/>
  <c r="H185" i="26"/>
  <c r="H210" i="26"/>
  <c r="H202" i="26"/>
  <c r="H227" i="26"/>
  <c r="H232" i="26"/>
  <c r="H219" i="26"/>
  <c r="H246" i="26"/>
  <c r="H238" i="26"/>
  <c r="H280" i="26"/>
  <c r="H272" i="26"/>
  <c r="H263" i="26"/>
  <c r="H255" i="26"/>
  <c r="H297" i="26"/>
  <c r="H289" i="26"/>
  <c r="H5" i="26"/>
  <c r="J24" i="26"/>
  <c r="J38" i="26"/>
  <c r="J30" i="26"/>
  <c r="J55" i="26"/>
  <c r="J47" i="26"/>
  <c r="J72" i="26"/>
  <c r="J64" i="26"/>
  <c r="J89" i="26"/>
  <c r="J81" i="26"/>
  <c r="J106" i="26"/>
  <c r="J98" i="26"/>
  <c r="J123" i="26"/>
  <c r="J115" i="26"/>
  <c r="J140" i="26"/>
  <c r="J132" i="26"/>
  <c r="J157" i="26"/>
  <c r="J162" i="26"/>
  <c r="J149" i="26"/>
  <c r="J176" i="26"/>
  <c r="J168" i="26"/>
  <c r="J193" i="26"/>
  <c r="J185" i="26"/>
  <c r="J210" i="26"/>
  <c r="J202" i="26"/>
  <c r="J227" i="26"/>
  <c r="J232" i="26"/>
  <c r="J219" i="26"/>
  <c r="J246" i="26"/>
  <c r="J238" i="26"/>
  <c r="J280" i="26"/>
  <c r="J272" i="26"/>
  <c r="J263" i="26"/>
  <c r="J255" i="26"/>
  <c r="J297" i="26"/>
  <c r="J289" i="26"/>
  <c r="J5" i="26"/>
  <c r="L24" i="26"/>
  <c r="L38" i="26"/>
  <c r="L30" i="26"/>
  <c r="L55" i="26"/>
  <c r="L47" i="26"/>
  <c r="L72" i="26"/>
  <c r="L64" i="26"/>
  <c r="L89" i="26"/>
  <c r="L81" i="26"/>
  <c r="L106" i="26"/>
  <c r="L98" i="26"/>
  <c r="L123" i="26"/>
  <c r="L115" i="26"/>
  <c r="L140" i="26"/>
  <c r="L132" i="26"/>
  <c r="L157" i="26"/>
  <c r="L162" i="26"/>
  <c r="L149" i="26"/>
  <c r="L176" i="26"/>
  <c r="L168" i="26"/>
  <c r="L193" i="26"/>
  <c r="L185" i="26"/>
  <c r="L210" i="26"/>
  <c r="L202" i="26"/>
  <c r="L227" i="26"/>
  <c r="L232" i="26"/>
  <c r="L219" i="26"/>
  <c r="L246" i="26"/>
  <c r="L238" i="26"/>
  <c r="L280" i="26"/>
  <c r="L272" i="26"/>
  <c r="L263" i="26"/>
  <c r="L255" i="26"/>
  <c r="L297" i="26"/>
  <c r="L289" i="26"/>
  <c r="L5" i="26"/>
  <c r="N24" i="26"/>
  <c r="N38" i="26"/>
  <c r="N30" i="26"/>
  <c r="N55" i="26"/>
  <c r="N47" i="26"/>
  <c r="N72" i="26"/>
  <c r="N64" i="26"/>
  <c r="N89" i="26"/>
  <c r="N81" i="26"/>
  <c r="N106" i="26"/>
  <c r="N98" i="26"/>
  <c r="N123" i="26"/>
  <c r="N115" i="26"/>
  <c r="N140" i="26"/>
  <c r="N132" i="26"/>
  <c r="N157" i="26"/>
  <c r="N162" i="26"/>
  <c r="N149" i="26"/>
  <c r="N176" i="26"/>
  <c r="N168" i="26"/>
  <c r="N193" i="26"/>
  <c r="N185" i="26"/>
  <c r="N210" i="26"/>
  <c r="N202" i="26"/>
  <c r="N227" i="26"/>
  <c r="N232" i="26"/>
  <c r="N219" i="26"/>
  <c r="N246" i="26"/>
  <c r="N238" i="26"/>
  <c r="N280" i="26"/>
  <c r="N272" i="26"/>
  <c r="N263" i="26"/>
  <c r="N255" i="26"/>
  <c r="N297" i="26"/>
  <c r="N289" i="26"/>
  <c r="N5" i="26"/>
  <c r="P24" i="26"/>
  <c r="P38" i="26"/>
  <c r="P30" i="26"/>
  <c r="P55" i="26"/>
  <c r="P47" i="26"/>
  <c r="P72" i="26"/>
  <c r="P64" i="26"/>
  <c r="P89" i="26"/>
  <c r="P81" i="26"/>
  <c r="P106" i="26"/>
  <c r="P98" i="26"/>
  <c r="P123" i="26"/>
  <c r="P115" i="26"/>
  <c r="P140" i="26"/>
  <c r="P132" i="26"/>
  <c r="P157" i="26"/>
  <c r="P162" i="26"/>
  <c r="P149" i="26"/>
  <c r="P176" i="26"/>
  <c r="P168" i="26"/>
  <c r="P193" i="26"/>
  <c r="P185" i="26"/>
  <c r="P210" i="26"/>
  <c r="P202" i="26"/>
  <c r="P227" i="26"/>
  <c r="P232" i="26"/>
  <c r="P219" i="26"/>
  <c r="P246" i="26"/>
  <c r="P238" i="26"/>
  <c r="P280" i="26"/>
  <c r="P272" i="26"/>
  <c r="P263" i="26"/>
  <c r="P255" i="26"/>
  <c r="P297" i="26"/>
  <c r="P289" i="26"/>
  <c r="P5" i="26"/>
  <c r="R24" i="26"/>
  <c r="R38" i="26"/>
  <c r="R30" i="26"/>
  <c r="R55" i="26"/>
  <c r="R47" i="26"/>
  <c r="R72" i="26"/>
  <c r="R64" i="26"/>
  <c r="R89" i="26"/>
  <c r="R81" i="26"/>
  <c r="R106" i="26"/>
  <c r="R98" i="26"/>
  <c r="R123" i="26"/>
  <c r="R115" i="26"/>
  <c r="R140" i="26"/>
  <c r="R132" i="26"/>
  <c r="R157" i="26"/>
  <c r="R162" i="26"/>
  <c r="R149" i="26"/>
  <c r="R176" i="26"/>
  <c r="R168" i="26"/>
  <c r="R193" i="26"/>
  <c r="R185" i="26"/>
  <c r="R210" i="26"/>
  <c r="R202" i="26"/>
  <c r="R227" i="26"/>
  <c r="R232" i="26"/>
  <c r="R219" i="26"/>
  <c r="R246" i="26"/>
  <c r="R238" i="26"/>
  <c r="R280" i="26"/>
  <c r="R272" i="26"/>
  <c r="R263" i="26"/>
  <c r="R255" i="26"/>
  <c r="R297" i="26"/>
  <c r="R289" i="26"/>
  <c r="R5" i="26"/>
  <c r="T5" i="26"/>
  <c r="T269" i="32"/>
  <c r="X269" i="32"/>
  <c r="X286" i="32"/>
  <c r="D24" i="32"/>
  <c r="D293" i="32"/>
  <c r="F24" i="32"/>
  <c r="F293" i="32"/>
  <c r="H24" i="32"/>
  <c r="H293" i="32"/>
  <c r="J24" i="32"/>
  <c r="J293" i="32"/>
  <c r="L24" i="32"/>
  <c r="L293" i="32"/>
  <c r="N24" i="32"/>
  <c r="N293" i="32"/>
  <c r="P24" i="32"/>
  <c r="P293" i="32"/>
  <c r="R24" i="32"/>
  <c r="R293" i="32"/>
  <c r="D294" i="32"/>
  <c r="F294" i="32"/>
  <c r="H294" i="32"/>
  <c r="J294" i="32"/>
  <c r="L294" i="32"/>
  <c r="N294" i="32"/>
  <c r="P294" i="32"/>
  <c r="R294" i="32"/>
  <c r="D295" i="32"/>
  <c r="F295" i="32"/>
  <c r="H295" i="32"/>
  <c r="J295" i="32"/>
  <c r="L295" i="32"/>
  <c r="N295" i="32"/>
  <c r="P295" i="32"/>
  <c r="R295" i="32"/>
  <c r="D296" i="32"/>
  <c r="F296" i="32"/>
  <c r="H296" i="32"/>
  <c r="J296" i="32"/>
  <c r="L296" i="32"/>
  <c r="N296" i="32"/>
  <c r="P296" i="32"/>
  <c r="R296" i="32"/>
  <c r="B24" i="32"/>
  <c r="B294" i="32"/>
  <c r="B296" i="32"/>
  <c r="B293" i="32"/>
  <c r="B295" i="32"/>
  <c r="F269" i="32"/>
  <c r="W269" i="32"/>
  <c r="D276" i="32"/>
  <c r="F276" i="32"/>
  <c r="H276" i="32"/>
  <c r="J276" i="32"/>
  <c r="L276" i="32"/>
  <c r="N276" i="32"/>
  <c r="P276" i="32"/>
  <c r="R276" i="32"/>
  <c r="D277" i="32"/>
  <c r="F277" i="32"/>
  <c r="H277" i="32"/>
  <c r="J277" i="32"/>
  <c r="L277" i="32"/>
  <c r="N277" i="32"/>
  <c r="P277" i="32"/>
  <c r="R277" i="32"/>
  <c r="D278" i="32"/>
  <c r="F278" i="32"/>
  <c r="H278" i="32"/>
  <c r="J278" i="32"/>
  <c r="L278" i="32"/>
  <c r="N278" i="32"/>
  <c r="P278" i="32"/>
  <c r="R278" i="32"/>
  <c r="D279" i="32"/>
  <c r="F279" i="32"/>
  <c r="H279" i="32"/>
  <c r="J279" i="32"/>
  <c r="L279" i="32"/>
  <c r="N279" i="32"/>
  <c r="P279" i="32"/>
  <c r="R279" i="32"/>
  <c r="B276" i="32"/>
  <c r="B277" i="32"/>
  <c r="B279" i="32"/>
  <c r="B278" i="32"/>
  <c r="H299" i="32"/>
  <c r="M40" i="17"/>
  <c r="F299" i="32"/>
  <c r="K40" i="17"/>
  <c r="D299" i="32"/>
  <c r="I40" i="17"/>
  <c r="B299" i="32"/>
  <c r="T235" i="32"/>
  <c r="X235" i="32"/>
  <c r="X252" i="32"/>
  <c r="H265" i="32"/>
  <c r="M40" i="16"/>
  <c r="F265" i="32"/>
  <c r="K40" i="16"/>
  <c r="D265" i="32"/>
  <c r="I40" i="16"/>
  <c r="B265" i="32"/>
  <c r="H282" i="32"/>
  <c r="M21" i="17"/>
  <c r="M36" i="17"/>
  <c r="M39" i="17"/>
  <c r="F282" i="32"/>
  <c r="K21" i="17"/>
  <c r="K36" i="17"/>
  <c r="D282" i="32"/>
  <c r="I21" i="17"/>
  <c r="I36" i="17"/>
  <c r="I39" i="17"/>
  <c r="B282" i="32"/>
  <c r="F235" i="26"/>
  <c r="W235" i="26"/>
  <c r="T235" i="26"/>
  <c r="X235" i="26"/>
  <c r="D242" i="26"/>
  <c r="F242" i="26"/>
  <c r="H242" i="26"/>
  <c r="J242" i="26"/>
  <c r="L242" i="26"/>
  <c r="N242" i="26"/>
  <c r="P242" i="26"/>
  <c r="R242" i="26"/>
  <c r="D243" i="26"/>
  <c r="F243" i="26"/>
  <c r="H243" i="26"/>
  <c r="J243" i="26"/>
  <c r="L243" i="26"/>
  <c r="N243" i="26"/>
  <c r="P243" i="26"/>
  <c r="R243" i="26"/>
  <c r="D244" i="26"/>
  <c r="F244" i="26"/>
  <c r="H244" i="26"/>
  <c r="J244" i="26"/>
  <c r="L244" i="26"/>
  <c r="N244" i="26"/>
  <c r="P244" i="26"/>
  <c r="R244" i="26"/>
  <c r="D245" i="26"/>
  <c r="F245" i="26"/>
  <c r="H245" i="26"/>
  <c r="J245" i="26"/>
  <c r="L245" i="26"/>
  <c r="N245" i="26"/>
  <c r="P245" i="26"/>
  <c r="R245" i="26"/>
  <c r="B243" i="26"/>
  <c r="B245" i="26"/>
  <c r="B242" i="26"/>
  <c r="B244" i="26"/>
  <c r="F235" i="32"/>
  <c r="W235" i="32"/>
  <c r="D243" i="32"/>
  <c r="F243" i="32"/>
  <c r="H243" i="32"/>
  <c r="J243" i="32"/>
  <c r="L243" i="32"/>
  <c r="N243" i="32"/>
  <c r="P243" i="32"/>
  <c r="R243" i="32"/>
  <c r="B243" i="32"/>
  <c r="B245" i="32"/>
  <c r="F252" i="26"/>
  <c r="W252" i="26"/>
  <c r="B259" i="26"/>
  <c r="B260" i="26"/>
  <c r="B261" i="26"/>
  <c r="B262" i="26"/>
  <c r="D245" i="32"/>
  <c r="F245" i="32"/>
  <c r="H245" i="32"/>
  <c r="J245" i="32"/>
  <c r="L245" i="32"/>
  <c r="N245" i="32"/>
  <c r="P245" i="32"/>
  <c r="R245" i="32"/>
  <c r="D242" i="32"/>
  <c r="F242" i="32"/>
  <c r="H242" i="32"/>
  <c r="J242" i="32"/>
  <c r="L242" i="32"/>
  <c r="N242" i="32"/>
  <c r="P242" i="32"/>
  <c r="R242" i="32"/>
  <c r="B242" i="32"/>
  <c r="H248" i="32"/>
  <c r="M21" i="16"/>
  <c r="M36" i="16"/>
  <c r="M39" i="16"/>
  <c r="F248" i="32"/>
  <c r="K21" i="16"/>
  <c r="K36" i="16"/>
  <c r="K39" i="16"/>
  <c r="D248" i="32"/>
  <c r="I21" i="16"/>
  <c r="I36" i="16"/>
  <c r="I39" i="16"/>
  <c r="B248" i="32"/>
  <c r="F286" i="26"/>
  <c r="W286" i="26"/>
  <c r="B294" i="26"/>
  <c r="B296" i="26"/>
  <c r="B293" i="26"/>
  <c r="D293" i="26"/>
  <c r="F293" i="26"/>
  <c r="H293" i="26"/>
  <c r="J293" i="26"/>
  <c r="L293" i="26"/>
  <c r="N293" i="26"/>
  <c r="P293" i="26"/>
  <c r="R293" i="26"/>
  <c r="D294" i="26"/>
  <c r="F294" i="26"/>
  <c r="H294" i="26"/>
  <c r="J294" i="26"/>
  <c r="L294" i="26"/>
  <c r="N294" i="26"/>
  <c r="P294" i="26"/>
  <c r="R294" i="26"/>
  <c r="D295" i="26"/>
  <c r="F295" i="26"/>
  <c r="H295" i="26"/>
  <c r="J295" i="26"/>
  <c r="L295" i="26"/>
  <c r="N295" i="26"/>
  <c r="P295" i="26"/>
  <c r="R295" i="26"/>
  <c r="D296" i="26"/>
  <c r="F296" i="26"/>
  <c r="H296" i="26"/>
  <c r="J296" i="26"/>
  <c r="L296" i="26"/>
  <c r="N296" i="26"/>
  <c r="P296" i="26"/>
  <c r="R296" i="26"/>
  <c r="B295" i="26"/>
  <c r="F269" i="26"/>
  <c r="W269" i="26"/>
  <c r="B277" i="26"/>
  <c r="B279" i="26"/>
  <c r="B276" i="26"/>
  <c r="D276" i="26"/>
  <c r="F276" i="26"/>
  <c r="H276" i="26"/>
  <c r="J276" i="26"/>
  <c r="L276" i="26"/>
  <c r="N276" i="26"/>
  <c r="P276" i="26"/>
  <c r="R276" i="26"/>
  <c r="D277" i="26"/>
  <c r="F277" i="26"/>
  <c r="H277" i="26"/>
  <c r="J277" i="26"/>
  <c r="L277" i="26"/>
  <c r="N277" i="26"/>
  <c r="P277" i="26"/>
  <c r="R277" i="26"/>
  <c r="D278" i="26"/>
  <c r="F278" i="26"/>
  <c r="H278" i="26"/>
  <c r="J278" i="26"/>
  <c r="L278" i="26"/>
  <c r="N278" i="26"/>
  <c r="P278" i="26"/>
  <c r="R278" i="26"/>
  <c r="D279" i="26"/>
  <c r="F279" i="26"/>
  <c r="H279" i="26"/>
  <c r="J279" i="26"/>
  <c r="L279" i="26"/>
  <c r="N279" i="26"/>
  <c r="P279" i="26"/>
  <c r="R279" i="26"/>
  <c r="B278" i="26"/>
  <c r="D259" i="26"/>
  <c r="F259" i="26"/>
  <c r="H259" i="26"/>
  <c r="J259" i="26"/>
  <c r="L259" i="26"/>
  <c r="N259" i="26"/>
  <c r="P259" i="26"/>
  <c r="R259" i="26"/>
  <c r="F252" i="32"/>
  <c r="W252" i="32"/>
  <c r="D259" i="32"/>
  <c r="F259" i="32"/>
  <c r="H259" i="32"/>
  <c r="J259" i="32"/>
  <c r="L259" i="32"/>
  <c r="N259" i="32"/>
  <c r="P259" i="32"/>
  <c r="R259" i="32"/>
  <c r="B259" i="32"/>
  <c r="D260" i="26"/>
  <c r="F260" i="26"/>
  <c r="H260" i="26"/>
  <c r="J260" i="26"/>
  <c r="L260" i="26"/>
  <c r="N260" i="26"/>
  <c r="P260" i="26"/>
  <c r="R260" i="26"/>
  <c r="D261" i="26"/>
  <c r="F261" i="26"/>
  <c r="H261" i="26"/>
  <c r="J261" i="26"/>
  <c r="L261" i="26"/>
  <c r="N261" i="26"/>
  <c r="P261" i="26"/>
  <c r="R261" i="26"/>
  <c r="D262" i="26"/>
  <c r="F262" i="26"/>
  <c r="H262" i="26"/>
  <c r="J262" i="26"/>
  <c r="L262" i="26"/>
  <c r="N262" i="26"/>
  <c r="P262" i="26"/>
  <c r="R262" i="26"/>
  <c r="D260" i="32"/>
  <c r="D262" i="32"/>
  <c r="F260" i="32"/>
  <c r="F262" i="32"/>
  <c r="H260" i="32"/>
  <c r="H262" i="32"/>
  <c r="J260" i="32"/>
  <c r="J262" i="32"/>
  <c r="L260" i="32"/>
  <c r="L262" i="32"/>
  <c r="N260" i="32"/>
  <c r="N262" i="32"/>
  <c r="P260" i="32"/>
  <c r="P262" i="32"/>
  <c r="R260" i="32"/>
  <c r="R262" i="32"/>
  <c r="B260" i="32"/>
  <c r="B262" i="32"/>
  <c r="J8" i="14"/>
  <c r="J11" i="14"/>
  <c r="J16" i="14"/>
  <c r="H8" i="14"/>
  <c r="H11" i="14"/>
  <c r="H16" i="14"/>
  <c r="L8" i="14"/>
  <c r="L11" i="14"/>
  <c r="L16" i="14"/>
  <c r="N8" i="14"/>
  <c r="N11" i="14"/>
  <c r="N16" i="14"/>
  <c r="N21" i="14"/>
  <c r="N36" i="14"/>
  <c r="N39" i="14"/>
  <c r="I42" i="34"/>
  <c r="P8" i="14"/>
  <c r="P11" i="14"/>
  <c r="P16" i="14"/>
  <c r="P21" i="14"/>
  <c r="P36" i="14"/>
  <c r="P39" i="14"/>
  <c r="J42" i="34"/>
  <c r="R8" i="14"/>
  <c r="R11" i="14"/>
  <c r="R16" i="14"/>
  <c r="R21" i="14"/>
  <c r="R36" i="14"/>
  <c r="R39" i="14"/>
  <c r="K42" i="34"/>
  <c r="D192" i="26"/>
  <c r="F192" i="26"/>
  <c r="H192" i="26"/>
  <c r="J192" i="26"/>
  <c r="L192" i="26"/>
  <c r="T8" i="14"/>
  <c r="T11" i="14"/>
  <c r="T16" i="14"/>
  <c r="T21" i="14"/>
  <c r="T36" i="14"/>
  <c r="T39" i="14"/>
  <c r="N192" i="26"/>
  <c r="V8" i="14"/>
  <c r="V11" i="14"/>
  <c r="V16" i="14"/>
  <c r="V21" i="14"/>
  <c r="V36" i="14"/>
  <c r="V39" i="14"/>
  <c r="P192" i="26"/>
  <c r="X8" i="14"/>
  <c r="X11" i="14"/>
  <c r="X16" i="14"/>
  <c r="X21" i="14"/>
  <c r="X36" i="14"/>
  <c r="X39" i="14"/>
  <c r="R192" i="26"/>
  <c r="B192" i="26"/>
  <c r="L199" i="26"/>
  <c r="N40" i="14"/>
  <c r="P40" i="14"/>
  <c r="R40" i="14"/>
  <c r="T40" i="14"/>
  <c r="V40" i="14"/>
  <c r="X40" i="14"/>
  <c r="L182" i="32"/>
  <c r="D192" i="32"/>
  <c r="F192" i="32"/>
  <c r="H192" i="32"/>
  <c r="J192" i="32"/>
  <c r="L192" i="32"/>
  <c r="N192" i="32"/>
  <c r="P192" i="32"/>
  <c r="R192" i="32"/>
  <c r="B192" i="32"/>
  <c r="W21" i="32"/>
  <c r="L112" i="32"/>
  <c r="D122" i="32"/>
  <c r="F122" i="32"/>
  <c r="H122" i="32"/>
  <c r="J122" i="32"/>
  <c r="L122" i="32"/>
  <c r="N122" i="32"/>
  <c r="P122" i="32"/>
  <c r="R122" i="32"/>
  <c r="B122" i="32"/>
  <c r="F61" i="32"/>
  <c r="W61" i="32"/>
  <c r="D68" i="32"/>
  <c r="F68" i="32"/>
  <c r="H68" i="32"/>
  <c r="J68" i="32"/>
  <c r="L68" i="32"/>
  <c r="N68" i="32"/>
  <c r="P68" i="32"/>
  <c r="R68" i="32"/>
  <c r="B68" i="32"/>
  <c r="B69" i="32"/>
  <c r="D69" i="32"/>
  <c r="H69" i="32"/>
  <c r="J69" i="32"/>
  <c r="L69" i="32"/>
  <c r="N69" i="32"/>
  <c r="P69" i="32"/>
  <c r="R69" i="32"/>
  <c r="D71" i="32"/>
  <c r="F71" i="32"/>
  <c r="H71" i="32"/>
  <c r="J71" i="32"/>
  <c r="L71" i="32"/>
  <c r="N71" i="32"/>
  <c r="P71" i="32"/>
  <c r="R71" i="32"/>
  <c r="B71" i="32"/>
  <c r="F44" i="32"/>
  <c r="W44" i="32"/>
  <c r="L44" i="32"/>
  <c r="D54" i="32"/>
  <c r="F54" i="32"/>
  <c r="H54" i="32"/>
  <c r="J54" i="32"/>
  <c r="L54" i="32"/>
  <c r="N54" i="32"/>
  <c r="P54" i="32"/>
  <c r="R54" i="32"/>
  <c r="B54" i="32"/>
  <c r="F44" i="26"/>
  <c r="W44" i="26"/>
  <c r="D52" i="26"/>
  <c r="D54" i="26"/>
  <c r="D51" i="26"/>
  <c r="F52" i="26"/>
  <c r="F54" i="26"/>
  <c r="F51" i="26"/>
  <c r="H52" i="26"/>
  <c r="H54" i="26"/>
  <c r="H51" i="26"/>
  <c r="J52" i="26"/>
  <c r="J54" i="26"/>
  <c r="J51" i="26"/>
  <c r="L52" i="26"/>
  <c r="L54" i="26"/>
  <c r="L51" i="26"/>
  <c r="N52" i="26"/>
  <c r="N54" i="26"/>
  <c r="N51" i="26"/>
  <c r="P52" i="26"/>
  <c r="P54" i="26"/>
  <c r="P51" i="26"/>
  <c r="R52" i="26"/>
  <c r="R54" i="26"/>
  <c r="R51" i="26"/>
  <c r="B52" i="26"/>
  <c r="B54" i="26"/>
  <c r="B51" i="26"/>
  <c r="D52" i="32"/>
  <c r="H52" i="32"/>
  <c r="J52" i="32"/>
  <c r="L52" i="32"/>
  <c r="N52" i="32"/>
  <c r="P52" i="32"/>
  <c r="R52" i="32"/>
  <c r="B52" i="32"/>
  <c r="F27" i="26"/>
  <c r="W27" i="26"/>
  <c r="D35" i="26"/>
  <c r="D34" i="26"/>
  <c r="F35" i="26"/>
  <c r="F34" i="26"/>
  <c r="H35" i="26"/>
  <c r="H34" i="26"/>
  <c r="J35" i="26"/>
  <c r="J34" i="26"/>
  <c r="L35" i="26"/>
  <c r="L34" i="26"/>
  <c r="N35" i="26"/>
  <c r="N34" i="26"/>
  <c r="P35" i="26"/>
  <c r="P34" i="26"/>
  <c r="R35" i="26"/>
  <c r="R34" i="26"/>
  <c r="D36" i="26"/>
  <c r="F36" i="26"/>
  <c r="H36" i="26"/>
  <c r="J36" i="26"/>
  <c r="L36" i="26"/>
  <c r="N36" i="26"/>
  <c r="P36" i="26"/>
  <c r="R36" i="26"/>
  <c r="D37" i="26"/>
  <c r="F37" i="26"/>
  <c r="H37" i="26"/>
  <c r="J37" i="26"/>
  <c r="L37" i="26"/>
  <c r="N37" i="26"/>
  <c r="P37" i="26"/>
  <c r="R37" i="26"/>
  <c r="K21" i="4"/>
  <c r="K11" i="4"/>
  <c r="K36" i="4"/>
  <c r="D41" i="26"/>
  <c r="D39" i="26"/>
  <c r="M21" i="4"/>
  <c r="M36" i="4"/>
  <c r="F41" i="26"/>
  <c r="F39" i="26"/>
  <c r="H41" i="26"/>
  <c r="H39" i="26"/>
  <c r="J41" i="26"/>
  <c r="J39" i="26"/>
  <c r="L41" i="26"/>
  <c r="L39" i="26"/>
  <c r="N41" i="26"/>
  <c r="N39" i="26"/>
  <c r="P41" i="26"/>
  <c r="P39" i="26"/>
  <c r="R41" i="26"/>
  <c r="R39" i="26"/>
  <c r="D40" i="26"/>
  <c r="F40" i="26"/>
  <c r="H40" i="26"/>
  <c r="J40" i="26"/>
  <c r="L40" i="26"/>
  <c r="N40" i="26"/>
  <c r="P40" i="26"/>
  <c r="R40" i="26"/>
  <c r="I21" i="4"/>
  <c r="I36" i="4"/>
  <c r="B41" i="26"/>
  <c r="B40" i="26"/>
  <c r="B39" i="26"/>
  <c r="B37" i="26"/>
  <c r="B35" i="26"/>
  <c r="B34" i="26"/>
  <c r="B36" i="26"/>
  <c r="F27" i="32"/>
  <c r="W27" i="32"/>
  <c r="D35" i="32"/>
  <c r="H35" i="32"/>
  <c r="J35" i="32"/>
  <c r="L35" i="32"/>
  <c r="N35" i="32"/>
  <c r="P35" i="32"/>
  <c r="R35" i="32"/>
  <c r="B35" i="32"/>
  <c r="B34" i="32"/>
  <c r="B37" i="32"/>
  <c r="D37" i="32"/>
  <c r="F37" i="32"/>
  <c r="H37" i="32"/>
  <c r="J37" i="32"/>
  <c r="L37" i="32"/>
  <c r="N37" i="32"/>
  <c r="P37" i="32"/>
  <c r="R37" i="32"/>
  <c r="B41" i="32"/>
  <c r="B42" i="32"/>
  <c r="D41" i="32"/>
  <c r="D42" i="32"/>
  <c r="F41" i="32"/>
  <c r="F42" i="32"/>
  <c r="H41" i="32"/>
  <c r="H42" i="32"/>
  <c r="J41" i="32"/>
  <c r="J42" i="32"/>
  <c r="L41" i="32"/>
  <c r="L42" i="32"/>
  <c r="N41" i="32"/>
  <c r="N42" i="32"/>
  <c r="P41" i="32"/>
  <c r="P42" i="32"/>
  <c r="R41" i="32"/>
  <c r="R42" i="32"/>
  <c r="T42" i="32"/>
  <c r="T41" i="32"/>
  <c r="B39" i="32"/>
  <c r="D39" i="32"/>
  <c r="F39" i="32"/>
  <c r="H39" i="32"/>
  <c r="J39" i="32"/>
  <c r="L39" i="32"/>
  <c r="N39" i="32"/>
  <c r="P39" i="32"/>
  <c r="R39" i="32"/>
  <c r="T39" i="32"/>
  <c r="B40" i="32"/>
  <c r="D40" i="32"/>
  <c r="F40" i="32"/>
  <c r="H40" i="32"/>
  <c r="J40" i="32"/>
  <c r="L40" i="32"/>
  <c r="N40" i="32"/>
  <c r="P40" i="32"/>
  <c r="R40" i="32"/>
  <c r="T40" i="32"/>
  <c r="I21" i="5"/>
  <c r="I36" i="5"/>
  <c r="I39" i="5"/>
  <c r="B57" i="32"/>
  <c r="I40" i="5"/>
  <c r="B74" i="32"/>
  <c r="F78" i="32"/>
  <c r="W78" i="32"/>
  <c r="B91" i="32"/>
  <c r="I21" i="9"/>
  <c r="I36" i="9"/>
  <c r="I39" i="9"/>
  <c r="B125" i="32"/>
  <c r="I40" i="9"/>
  <c r="B142" i="32"/>
  <c r="I21" i="11"/>
  <c r="I36" i="11"/>
  <c r="B163" i="32"/>
  <c r="F146" i="32"/>
  <c r="W146" i="32"/>
  <c r="B159" i="32"/>
  <c r="I21" i="14"/>
  <c r="I8" i="14"/>
  <c r="I11" i="14"/>
  <c r="I16" i="14"/>
  <c r="I36" i="14"/>
  <c r="I39" i="14"/>
  <c r="B195" i="32"/>
  <c r="I40" i="14"/>
  <c r="B212" i="32"/>
  <c r="I21" i="15"/>
  <c r="I36" i="15"/>
  <c r="B233" i="32"/>
  <c r="F216" i="32"/>
  <c r="W216" i="32"/>
  <c r="B229" i="32"/>
  <c r="B15" i="32"/>
  <c r="I21" i="3"/>
  <c r="I36" i="3"/>
  <c r="B90" i="32"/>
  <c r="B107" i="32"/>
  <c r="B158" i="32"/>
  <c r="I21" i="13"/>
  <c r="I36" i="13"/>
  <c r="B177" i="32"/>
  <c r="B228" i="32"/>
  <c r="B14" i="32"/>
  <c r="K21" i="3"/>
  <c r="K36" i="3"/>
  <c r="D90" i="32"/>
  <c r="D107" i="32"/>
  <c r="D158" i="32"/>
  <c r="K21" i="13"/>
  <c r="K36" i="13"/>
  <c r="D177" i="32"/>
  <c r="K21" i="15"/>
  <c r="K36" i="15"/>
  <c r="D233" i="32"/>
  <c r="D228" i="32"/>
  <c r="D14" i="32"/>
  <c r="M21" i="3"/>
  <c r="M36" i="3"/>
  <c r="F90" i="32"/>
  <c r="F107" i="32"/>
  <c r="F158" i="32"/>
  <c r="M21" i="13"/>
  <c r="M36" i="13"/>
  <c r="F177" i="32"/>
  <c r="M21" i="15"/>
  <c r="M36" i="15"/>
  <c r="F233" i="32"/>
  <c r="F228" i="32"/>
  <c r="F14" i="32"/>
  <c r="H90" i="32"/>
  <c r="H107" i="32"/>
  <c r="H158" i="32"/>
  <c r="H177" i="32"/>
  <c r="H233" i="32"/>
  <c r="H228" i="32"/>
  <c r="H14" i="32"/>
  <c r="J90" i="32"/>
  <c r="J107" i="32"/>
  <c r="J158" i="32"/>
  <c r="J177" i="32"/>
  <c r="J233" i="32"/>
  <c r="J228" i="32"/>
  <c r="J14" i="32"/>
  <c r="L90" i="32"/>
  <c r="L107" i="32"/>
  <c r="L158" i="32"/>
  <c r="L177" i="32"/>
  <c r="L233" i="32"/>
  <c r="L228" i="32"/>
  <c r="L14" i="32"/>
  <c r="N90" i="32"/>
  <c r="N107" i="32"/>
  <c r="N158" i="32"/>
  <c r="N177" i="32"/>
  <c r="N233" i="32"/>
  <c r="N228" i="32"/>
  <c r="N14" i="32"/>
  <c r="P90" i="32"/>
  <c r="P107" i="32"/>
  <c r="P158" i="32"/>
  <c r="P177" i="32"/>
  <c r="P233" i="32"/>
  <c r="P228" i="32"/>
  <c r="P14" i="32"/>
  <c r="R90" i="32"/>
  <c r="R107" i="32"/>
  <c r="R158" i="32"/>
  <c r="R177" i="32"/>
  <c r="R233" i="32"/>
  <c r="R228" i="32"/>
  <c r="R14" i="32"/>
  <c r="B16" i="32"/>
  <c r="B22" i="26"/>
  <c r="N21" i="5"/>
  <c r="N36" i="5"/>
  <c r="N39" i="5"/>
  <c r="H21" i="13"/>
  <c r="H36" i="13"/>
  <c r="J21" i="13"/>
  <c r="J36" i="13"/>
  <c r="L21" i="13"/>
  <c r="L36" i="13"/>
  <c r="N40" i="5"/>
  <c r="N21" i="16"/>
  <c r="N36" i="16"/>
  <c r="N39" i="16"/>
  <c r="N40" i="16"/>
  <c r="L27" i="32"/>
  <c r="T269" i="26"/>
  <c r="X5" i="2"/>
  <c r="X6" i="2"/>
  <c r="X7" i="2"/>
  <c r="X4" i="2"/>
  <c r="X3" i="2"/>
  <c r="A290" i="26"/>
  <c r="A273" i="26"/>
  <c r="A256" i="26"/>
  <c r="A239" i="26"/>
  <c r="A220" i="26"/>
  <c r="A203" i="26"/>
  <c r="A186" i="26"/>
  <c r="A169" i="26"/>
  <c r="A150" i="26"/>
  <c r="A133" i="26"/>
  <c r="A116" i="26"/>
  <c r="A99" i="26"/>
  <c r="A82" i="26"/>
  <c r="A65" i="26"/>
  <c r="A48" i="26"/>
  <c r="A31" i="26"/>
  <c r="H21" i="8"/>
  <c r="H36" i="8"/>
  <c r="F95" i="26"/>
  <c r="W95" i="26"/>
  <c r="B100" i="26"/>
  <c r="F78" i="26"/>
  <c r="W78" i="26"/>
  <c r="F112" i="26"/>
  <c r="W112" i="26"/>
  <c r="B117" i="26"/>
  <c r="F146" i="26"/>
  <c r="W146" i="26"/>
  <c r="F165" i="26"/>
  <c r="W165" i="26"/>
  <c r="B170" i="26"/>
  <c r="F182" i="26"/>
  <c r="W182" i="26"/>
  <c r="F216" i="26"/>
  <c r="W216" i="26"/>
  <c r="B221" i="26"/>
  <c r="B7" i="26"/>
  <c r="B101" i="26"/>
  <c r="B118" i="26"/>
  <c r="B171" i="26"/>
  <c r="B222" i="26"/>
  <c r="B8" i="26"/>
  <c r="B102" i="26"/>
  <c r="B85" i="26"/>
  <c r="B119" i="26"/>
  <c r="B156" i="26"/>
  <c r="B153" i="26"/>
  <c r="B172" i="26"/>
  <c r="B189" i="26"/>
  <c r="B226" i="26"/>
  <c r="B224" i="26"/>
  <c r="B223" i="26"/>
  <c r="B9" i="26"/>
  <c r="B154" i="26"/>
  <c r="B10" i="26"/>
  <c r="B6" i="26"/>
  <c r="B11" i="26"/>
  <c r="B122" i="26"/>
  <c r="B12" i="26"/>
  <c r="B13" i="26"/>
  <c r="J21" i="8"/>
  <c r="J36" i="8"/>
  <c r="D100" i="26"/>
  <c r="D117" i="26"/>
  <c r="D170" i="26"/>
  <c r="D221" i="26"/>
  <c r="D7" i="26"/>
  <c r="D101" i="26"/>
  <c r="D118" i="26"/>
  <c r="D171" i="26"/>
  <c r="D222" i="26"/>
  <c r="D8" i="26"/>
  <c r="D102" i="26"/>
  <c r="D85" i="26"/>
  <c r="D119" i="26"/>
  <c r="D156" i="26"/>
  <c r="D153" i="26"/>
  <c r="D172" i="26"/>
  <c r="D189" i="26"/>
  <c r="D226" i="26"/>
  <c r="D224" i="26"/>
  <c r="D223" i="26"/>
  <c r="D9" i="26"/>
  <c r="D154" i="26"/>
  <c r="D10" i="26"/>
  <c r="D6" i="26"/>
  <c r="D11" i="26"/>
  <c r="D122" i="26"/>
  <c r="D12" i="26"/>
  <c r="D13" i="26"/>
  <c r="L21" i="8"/>
  <c r="L36" i="8"/>
  <c r="F100" i="26"/>
  <c r="F117" i="26"/>
  <c r="F170" i="26"/>
  <c r="F221" i="26"/>
  <c r="F7" i="26"/>
  <c r="F101" i="26"/>
  <c r="F118" i="26"/>
  <c r="F171" i="26"/>
  <c r="F222" i="26"/>
  <c r="F8" i="26"/>
  <c r="F102" i="26"/>
  <c r="F85" i="26"/>
  <c r="F119" i="26"/>
  <c r="F156" i="26"/>
  <c r="F153" i="26"/>
  <c r="F172" i="26"/>
  <c r="F189" i="26"/>
  <c r="F226" i="26"/>
  <c r="F224" i="26"/>
  <c r="F223" i="26"/>
  <c r="F9" i="26"/>
  <c r="F154" i="26"/>
  <c r="F10" i="26"/>
  <c r="F6" i="26"/>
  <c r="F11" i="26"/>
  <c r="F122" i="26"/>
  <c r="F12" i="26"/>
  <c r="F13" i="26"/>
  <c r="N21" i="8"/>
  <c r="N36" i="8"/>
  <c r="H100" i="26"/>
  <c r="H117" i="26"/>
  <c r="H170" i="26"/>
  <c r="H221" i="26"/>
  <c r="H7" i="26"/>
  <c r="H101" i="26"/>
  <c r="H118" i="26"/>
  <c r="H171" i="26"/>
  <c r="H222" i="26"/>
  <c r="H8" i="26"/>
  <c r="H102" i="26"/>
  <c r="H85" i="26"/>
  <c r="H119" i="26"/>
  <c r="H156" i="26"/>
  <c r="H153" i="26"/>
  <c r="H172" i="26"/>
  <c r="H189" i="26"/>
  <c r="H226" i="26"/>
  <c r="H224" i="26"/>
  <c r="H223" i="26"/>
  <c r="H9" i="26"/>
  <c r="H154" i="26"/>
  <c r="H10" i="26"/>
  <c r="H6" i="26"/>
  <c r="H11" i="26"/>
  <c r="H122" i="26"/>
  <c r="H12" i="26"/>
  <c r="H13" i="26"/>
  <c r="P21" i="8"/>
  <c r="P36" i="8"/>
  <c r="J100" i="26"/>
  <c r="J117" i="26"/>
  <c r="J170" i="26"/>
  <c r="J221" i="26"/>
  <c r="J7" i="26"/>
  <c r="J101" i="26"/>
  <c r="J118" i="26"/>
  <c r="J171" i="26"/>
  <c r="J222" i="26"/>
  <c r="J8" i="26"/>
  <c r="J102" i="26"/>
  <c r="J85" i="26"/>
  <c r="J119" i="26"/>
  <c r="J156" i="26"/>
  <c r="J153" i="26"/>
  <c r="J172" i="26"/>
  <c r="J189" i="26"/>
  <c r="J226" i="26"/>
  <c r="J224" i="26"/>
  <c r="J223" i="26"/>
  <c r="J9" i="26"/>
  <c r="J154" i="26"/>
  <c r="J10" i="26"/>
  <c r="J6" i="26"/>
  <c r="J11" i="26"/>
  <c r="J122" i="26"/>
  <c r="J12" i="26"/>
  <c r="J13" i="26"/>
  <c r="R21" i="8"/>
  <c r="R36" i="8"/>
  <c r="L100" i="26"/>
  <c r="L117" i="26"/>
  <c r="L170" i="26"/>
  <c r="L221" i="26"/>
  <c r="L7" i="26"/>
  <c r="L101" i="26"/>
  <c r="L118" i="26"/>
  <c r="L171" i="26"/>
  <c r="L222" i="26"/>
  <c r="L8" i="26"/>
  <c r="L102" i="26"/>
  <c r="L85" i="26"/>
  <c r="L119" i="26"/>
  <c r="L156" i="26"/>
  <c r="L153" i="26"/>
  <c r="L172" i="26"/>
  <c r="L189" i="26"/>
  <c r="L226" i="26"/>
  <c r="L224" i="26"/>
  <c r="L223" i="26"/>
  <c r="L9" i="26"/>
  <c r="L154" i="26"/>
  <c r="L10" i="26"/>
  <c r="L6" i="26"/>
  <c r="L11" i="26"/>
  <c r="L122" i="26"/>
  <c r="L12" i="26"/>
  <c r="L13" i="26"/>
  <c r="N100" i="26"/>
  <c r="N117" i="26"/>
  <c r="N170" i="26"/>
  <c r="N221" i="26"/>
  <c r="N7" i="26"/>
  <c r="N101" i="26"/>
  <c r="N118" i="26"/>
  <c r="N171" i="26"/>
  <c r="N222" i="26"/>
  <c r="N8" i="26"/>
  <c r="N102" i="26"/>
  <c r="N85" i="26"/>
  <c r="N119" i="26"/>
  <c r="N156" i="26"/>
  <c r="N153" i="26"/>
  <c r="N172" i="26"/>
  <c r="N189" i="26"/>
  <c r="N226" i="26"/>
  <c r="N224" i="26"/>
  <c r="N223" i="26"/>
  <c r="N9" i="26"/>
  <c r="N154" i="26"/>
  <c r="N10" i="26"/>
  <c r="N6" i="26"/>
  <c r="N11" i="26"/>
  <c r="N122" i="26"/>
  <c r="N12" i="26"/>
  <c r="N13" i="26"/>
  <c r="P100" i="26"/>
  <c r="P117" i="26"/>
  <c r="P170" i="26"/>
  <c r="P221" i="26"/>
  <c r="P7" i="26"/>
  <c r="P101" i="26"/>
  <c r="P118" i="26"/>
  <c r="P171" i="26"/>
  <c r="P222" i="26"/>
  <c r="P8" i="26"/>
  <c r="P102" i="26"/>
  <c r="P85" i="26"/>
  <c r="P119" i="26"/>
  <c r="P156" i="26"/>
  <c r="P153" i="26"/>
  <c r="P172" i="26"/>
  <c r="P189" i="26"/>
  <c r="P226" i="26"/>
  <c r="P224" i="26"/>
  <c r="P223" i="26"/>
  <c r="P9" i="26"/>
  <c r="P154" i="26"/>
  <c r="P10" i="26"/>
  <c r="P6" i="26"/>
  <c r="P11" i="26"/>
  <c r="P122" i="26"/>
  <c r="P12" i="26"/>
  <c r="P13" i="26"/>
  <c r="R100" i="26"/>
  <c r="R117" i="26"/>
  <c r="R170" i="26"/>
  <c r="R221" i="26"/>
  <c r="R7" i="26"/>
  <c r="R101" i="26"/>
  <c r="R118" i="26"/>
  <c r="R171" i="26"/>
  <c r="R222" i="26"/>
  <c r="R8" i="26"/>
  <c r="R102" i="26"/>
  <c r="R85" i="26"/>
  <c r="R119" i="26"/>
  <c r="R156" i="26"/>
  <c r="R153" i="26"/>
  <c r="R172" i="26"/>
  <c r="R189" i="26"/>
  <c r="R226" i="26"/>
  <c r="R224" i="26"/>
  <c r="R223" i="26"/>
  <c r="R9" i="26"/>
  <c r="R154" i="26"/>
  <c r="R10" i="26"/>
  <c r="R6" i="26"/>
  <c r="R11" i="26"/>
  <c r="R122" i="26"/>
  <c r="R12" i="26"/>
  <c r="R13" i="26"/>
  <c r="T13" i="26"/>
  <c r="U13" i="26"/>
  <c r="T6" i="26"/>
  <c r="U6" i="26"/>
  <c r="T11" i="26"/>
  <c r="U11" i="26"/>
  <c r="L27" i="26"/>
  <c r="L61" i="26"/>
  <c r="L78" i="26"/>
  <c r="L95" i="26"/>
  <c r="L129" i="26"/>
  <c r="L146" i="26"/>
  <c r="L165" i="26"/>
  <c r="L216" i="26"/>
  <c r="L235" i="26"/>
  <c r="L269" i="26"/>
  <c r="L252" i="26"/>
  <c r="L286" i="26"/>
  <c r="X146" i="26"/>
  <c r="X216" i="26"/>
  <c r="A290" i="32"/>
  <c r="A273" i="32"/>
  <c r="A256" i="32"/>
  <c r="A239" i="32"/>
  <c r="A220" i="32"/>
  <c r="A203" i="32"/>
  <c r="A186" i="32"/>
  <c r="A169" i="32"/>
  <c r="A150" i="32"/>
  <c r="A133" i="32"/>
  <c r="A116" i="32"/>
  <c r="A99" i="32"/>
  <c r="A82" i="32"/>
  <c r="A65" i="32"/>
  <c r="A48" i="32"/>
  <c r="A31" i="32"/>
  <c r="A32" i="32"/>
  <c r="T31" i="32"/>
  <c r="B6" i="32"/>
  <c r="D6" i="32"/>
  <c r="F6" i="32"/>
  <c r="H6" i="32"/>
  <c r="J6" i="32"/>
  <c r="L6" i="32"/>
  <c r="N6" i="32"/>
  <c r="P6" i="32"/>
  <c r="R6" i="32"/>
  <c r="T6" i="32"/>
  <c r="L61" i="32"/>
  <c r="L78" i="32"/>
  <c r="L95" i="32"/>
  <c r="L129" i="32"/>
  <c r="L146" i="32"/>
  <c r="L165" i="32"/>
  <c r="L199" i="32"/>
  <c r="L216" i="32"/>
  <c r="L235" i="32"/>
  <c r="L269" i="32"/>
  <c r="L252" i="32"/>
  <c r="L286" i="32"/>
  <c r="F95" i="32"/>
  <c r="W95" i="32"/>
  <c r="B100" i="32"/>
  <c r="F112" i="32"/>
  <c r="W112" i="32"/>
  <c r="F165" i="32"/>
  <c r="W165" i="32"/>
  <c r="B170" i="32"/>
  <c r="F182" i="32"/>
  <c r="W182" i="32"/>
  <c r="B7" i="32"/>
  <c r="B101" i="32"/>
  <c r="B171" i="32"/>
  <c r="B8" i="32"/>
  <c r="B51" i="32"/>
  <c r="B85" i="32"/>
  <c r="B102" i="32"/>
  <c r="B119" i="32"/>
  <c r="B153" i="32"/>
  <c r="B154" i="32"/>
  <c r="B155" i="32"/>
  <c r="B156" i="32"/>
  <c r="B172" i="32"/>
  <c r="B189" i="32"/>
  <c r="B223" i="32"/>
  <c r="B224" i="32"/>
  <c r="B225" i="32"/>
  <c r="B226" i="32"/>
  <c r="B9" i="32"/>
  <c r="X146" i="32"/>
  <c r="X216" i="32"/>
  <c r="B138" i="32"/>
  <c r="B139" i="32"/>
  <c r="B208" i="32"/>
  <c r="B209" i="32"/>
  <c r="D100" i="32"/>
  <c r="D170" i="32"/>
  <c r="D7" i="32"/>
  <c r="D101" i="32"/>
  <c r="D171" i="32"/>
  <c r="D8" i="32"/>
  <c r="D34" i="32"/>
  <c r="D51" i="32"/>
  <c r="D85" i="32"/>
  <c r="D102" i="32"/>
  <c r="D119" i="32"/>
  <c r="D153" i="32"/>
  <c r="D154" i="32"/>
  <c r="D155" i="32"/>
  <c r="D156" i="32"/>
  <c r="D172" i="32"/>
  <c r="D189" i="32"/>
  <c r="D223" i="32"/>
  <c r="D224" i="32"/>
  <c r="D225" i="32"/>
  <c r="D226" i="32"/>
  <c r="D9" i="32"/>
  <c r="D70" i="32"/>
  <c r="D138" i="32"/>
  <c r="D139" i="32"/>
  <c r="D208" i="32"/>
  <c r="D209" i="32"/>
  <c r="D12" i="32"/>
  <c r="F100" i="32"/>
  <c r="F170" i="32"/>
  <c r="F7" i="32"/>
  <c r="F101" i="32"/>
  <c r="F171" i="32"/>
  <c r="F8" i="32"/>
  <c r="F34" i="32"/>
  <c r="F51" i="32"/>
  <c r="F85" i="32"/>
  <c r="F102" i="32"/>
  <c r="F119" i="32"/>
  <c r="F153" i="32"/>
  <c r="F154" i="32"/>
  <c r="F155" i="32"/>
  <c r="F156" i="32"/>
  <c r="F172" i="32"/>
  <c r="F189" i="32"/>
  <c r="F223" i="32"/>
  <c r="F224" i="32"/>
  <c r="F225" i="32"/>
  <c r="F226" i="32"/>
  <c r="F9" i="32"/>
  <c r="F70" i="32"/>
  <c r="F138" i="32"/>
  <c r="F139" i="32"/>
  <c r="F208" i="32"/>
  <c r="F209" i="32"/>
  <c r="F12" i="32"/>
  <c r="H100" i="32"/>
  <c r="H170" i="32"/>
  <c r="H7" i="32"/>
  <c r="H101" i="32"/>
  <c r="H171" i="32"/>
  <c r="H8" i="32"/>
  <c r="H34" i="32"/>
  <c r="H51" i="32"/>
  <c r="H85" i="32"/>
  <c r="H102" i="32"/>
  <c r="H119" i="32"/>
  <c r="H153" i="32"/>
  <c r="H154" i="32"/>
  <c r="H155" i="32"/>
  <c r="H156" i="32"/>
  <c r="H172" i="32"/>
  <c r="H189" i="32"/>
  <c r="H223" i="32"/>
  <c r="H224" i="32"/>
  <c r="H225" i="32"/>
  <c r="H226" i="32"/>
  <c r="H9" i="32"/>
  <c r="H70" i="32"/>
  <c r="H138" i="32"/>
  <c r="H139" i="32"/>
  <c r="H208" i="32"/>
  <c r="H209" i="32"/>
  <c r="H12" i="32"/>
  <c r="J100" i="32"/>
  <c r="J170" i="32"/>
  <c r="J7" i="32"/>
  <c r="J101" i="32"/>
  <c r="J171" i="32"/>
  <c r="J8" i="32"/>
  <c r="J34" i="32"/>
  <c r="J51" i="32"/>
  <c r="J85" i="32"/>
  <c r="J102" i="32"/>
  <c r="J119" i="32"/>
  <c r="J153" i="32"/>
  <c r="J154" i="32"/>
  <c r="J155" i="32"/>
  <c r="J156" i="32"/>
  <c r="J172" i="32"/>
  <c r="J189" i="32"/>
  <c r="J223" i="32"/>
  <c r="J224" i="32"/>
  <c r="J225" i="32"/>
  <c r="J226" i="32"/>
  <c r="J9" i="32"/>
  <c r="J70" i="32"/>
  <c r="J138" i="32"/>
  <c r="J139" i="32"/>
  <c r="J208" i="32"/>
  <c r="J209" i="32"/>
  <c r="J12" i="32"/>
  <c r="L100" i="32"/>
  <c r="L170" i="32"/>
  <c r="L7" i="32"/>
  <c r="L101" i="32"/>
  <c r="L171" i="32"/>
  <c r="L8" i="32"/>
  <c r="L34" i="32"/>
  <c r="L51" i="32"/>
  <c r="L85" i="32"/>
  <c r="L102" i="32"/>
  <c r="L119" i="32"/>
  <c r="L153" i="32"/>
  <c r="L154" i="32"/>
  <c r="L155" i="32"/>
  <c r="L156" i="32"/>
  <c r="L172" i="32"/>
  <c r="L189" i="32"/>
  <c r="L223" i="32"/>
  <c r="L224" i="32"/>
  <c r="L225" i="32"/>
  <c r="L226" i="32"/>
  <c r="L9" i="32"/>
  <c r="L70" i="32"/>
  <c r="L138" i="32"/>
  <c r="L139" i="32"/>
  <c r="L208" i="32"/>
  <c r="L209" i="32"/>
  <c r="L12" i="32"/>
  <c r="N100" i="32"/>
  <c r="N170" i="32"/>
  <c r="N7" i="32"/>
  <c r="N101" i="32"/>
  <c r="N171" i="32"/>
  <c r="N8" i="32"/>
  <c r="N34" i="32"/>
  <c r="N51" i="32"/>
  <c r="N85" i="32"/>
  <c r="N102" i="32"/>
  <c r="N119" i="32"/>
  <c r="N153" i="32"/>
  <c r="N154" i="32"/>
  <c r="N155" i="32"/>
  <c r="N156" i="32"/>
  <c r="N172" i="32"/>
  <c r="N189" i="32"/>
  <c r="N223" i="32"/>
  <c r="N224" i="32"/>
  <c r="N225" i="32"/>
  <c r="N226" i="32"/>
  <c r="N9" i="32"/>
  <c r="N70" i="32"/>
  <c r="N138" i="32"/>
  <c r="N139" i="32"/>
  <c r="N208" i="32"/>
  <c r="N209" i="32"/>
  <c r="N12" i="32"/>
  <c r="P100" i="32"/>
  <c r="P170" i="32"/>
  <c r="P7" i="32"/>
  <c r="P101" i="32"/>
  <c r="P171" i="32"/>
  <c r="P8" i="32"/>
  <c r="P34" i="32"/>
  <c r="P51" i="32"/>
  <c r="P85" i="32"/>
  <c r="P102" i="32"/>
  <c r="P119" i="32"/>
  <c r="P153" i="32"/>
  <c r="P154" i="32"/>
  <c r="P155" i="32"/>
  <c r="P156" i="32"/>
  <c r="P172" i="32"/>
  <c r="P189" i="32"/>
  <c r="P223" i="32"/>
  <c r="P224" i="32"/>
  <c r="P225" i="32"/>
  <c r="P226" i="32"/>
  <c r="P9" i="32"/>
  <c r="P70" i="32"/>
  <c r="P138" i="32"/>
  <c r="P139" i="32"/>
  <c r="P208" i="32"/>
  <c r="P209" i="32"/>
  <c r="P12" i="32"/>
  <c r="R100" i="32"/>
  <c r="R170" i="32"/>
  <c r="R7" i="32"/>
  <c r="R101" i="32"/>
  <c r="R171" i="32"/>
  <c r="R8" i="32"/>
  <c r="R34" i="32"/>
  <c r="R51" i="32"/>
  <c r="R85" i="32"/>
  <c r="R102" i="32"/>
  <c r="R119" i="32"/>
  <c r="R153" i="32"/>
  <c r="R154" i="32"/>
  <c r="R155" i="32"/>
  <c r="R156" i="32"/>
  <c r="R172" i="32"/>
  <c r="R189" i="32"/>
  <c r="R223" i="32"/>
  <c r="R224" i="32"/>
  <c r="R225" i="32"/>
  <c r="R226" i="32"/>
  <c r="R9" i="32"/>
  <c r="R70" i="32"/>
  <c r="R138" i="32"/>
  <c r="R139" i="32"/>
  <c r="R208" i="32"/>
  <c r="R209" i="32"/>
  <c r="R12" i="32"/>
  <c r="K21" i="5"/>
  <c r="K36" i="5"/>
  <c r="K39" i="5"/>
  <c r="D57" i="32"/>
  <c r="K40" i="5"/>
  <c r="D74" i="32"/>
  <c r="D91" i="32"/>
  <c r="K21" i="9"/>
  <c r="K36" i="9"/>
  <c r="K39" i="9"/>
  <c r="D125" i="32"/>
  <c r="K40" i="9"/>
  <c r="D142" i="32"/>
  <c r="K21" i="11"/>
  <c r="K36" i="11"/>
  <c r="D163" i="32"/>
  <c r="D159" i="32"/>
  <c r="K21" i="14"/>
  <c r="K8" i="14"/>
  <c r="K11" i="14"/>
  <c r="K16" i="14"/>
  <c r="K36" i="14"/>
  <c r="K39" i="14"/>
  <c r="D195" i="32"/>
  <c r="K40" i="14"/>
  <c r="D212" i="32"/>
  <c r="D229" i="32"/>
  <c r="K39" i="17"/>
  <c r="M21" i="5"/>
  <c r="M36" i="5"/>
  <c r="M39" i="5"/>
  <c r="F57" i="32"/>
  <c r="M40" i="5"/>
  <c r="F74" i="32"/>
  <c r="F91" i="32"/>
  <c r="M21" i="9"/>
  <c r="M36" i="9"/>
  <c r="M39" i="9"/>
  <c r="F125" i="32"/>
  <c r="M40" i="9"/>
  <c r="F142" i="32"/>
  <c r="M21" i="11"/>
  <c r="M36" i="11"/>
  <c r="F163" i="32"/>
  <c r="F159" i="32"/>
  <c r="M21" i="14"/>
  <c r="M8" i="14"/>
  <c r="M11" i="14"/>
  <c r="M16" i="14"/>
  <c r="M36" i="14"/>
  <c r="M39" i="14"/>
  <c r="F195" i="32"/>
  <c r="M40" i="14"/>
  <c r="F212" i="32"/>
  <c r="F229" i="32"/>
  <c r="H57" i="32"/>
  <c r="H74" i="32"/>
  <c r="H91" i="32"/>
  <c r="H125" i="32"/>
  <c r="H142" i="32"/>
  <c r="H163" i="32"/>
  <c r="H159" i="32"/>
  <c r="O8" i="14"/>
  <c r="O11" i="14"/>
  <c r="O16" i="14"/>
  <c r="O21" i="14"/>
  <c r="O36" i="14"/>
  <c r="O39" i="14"/>
  <c r="H195" i="32"/>
  <c r="O40" i="14"/>
  <c r="H212" i="32"/>
  <c r="H229" i="32"/>
  <c r="J57" i="32"/>
  <c r="J74" i="32"/>
  <c r="J91" i="32"/>
  <c r="J125" i="32"/>
  <c r="J142" i="32"/>
  <c r="J163" i="32"/>
  <c r="J159" i="32"/>
  <c r="Q8" i="14"/>
  <c r="Q11" i="14"/>
  <c r="Q16" i="14"/>
  <c r="Q21" i="14"/>
  <c r="Q36" i="14"/>
  <c r="Q39" i="14"/>
  <c r="J195" i="32"/>
  <c r="Q40" i="14"/>
  <c r="J212" i="32"/>
  <c r="J229" i="32"/>
  <c r="J265" i="32"/>
  <c r="J299" i="32"/>
  <c r="J282" i="32"/>
  <c r="L57" i="32"/>
  <c r="L74" i="32"/>
  <c r="L91" i="32"/>
  <c r="L125" i="32"/>
  <c r="L142" i="32"/>
  <c r="L163" i="32"/>
  <c r="L159" i="32"/>
  <c r="S8" i="14"/>
  <c r="S11" i="14"/>
  <c r="S16" i="14"/>
  <c r="S21" i="14"/>
  <c r="S36" i="14"/>
  <c r="S39" i="14"/>
  <c r="L195" i="32"/>
  <c r="S40" i="14"/>
  <c r="L212" i="32"/>
  <c r="L229" i="32"/>
  <c r="L265" i="32"/>
  <c r="L299" i="32"/>
  <c r="L282" i="32"/>
  <c r="N57" i="32"/>
  <c r="N74" i="32"/>
  <c r="N91" i="32"/>
  <c r="N125" i="32"/>
  <c r="N142" i="32"/>
  <c r="N163" i="32"/>
  <c r="N159" i="32"/>
  <c r="U8" i="14"/>
  <c r="U11" i="14"/>
  <c r="U16" i="14"/>
  <c r="U21" i="14"/>
  <c r="U36" i="14"/>
  <c r="U39" i="14"/>
  <c r="N195" i="32"/>
  <c r="U40" i="14"/>
  <c r="N212" i="32"/>
  <c r="N229" i="32"/>
  <c r="N265" i="32"/>
  <c r="N299" i="32"/>
  <c r="N282" i="32"/>
  <c r="P57" i="32"/>
  <c r="P74" i="32"/>
  <c r="P91" i="32"/>
  <c r="P125" i="32"/>
  <c r="P142" i="32"/>
  <c r="P163" i="32"/>
  <c r="P159" i="32"/>
  <c r="W8" i="14"/>
  <c r="W11" i="14"/>
  <c r="W16" i="14"/>
  <c r="W21" i="14"/>
  <c r="W36" i="14"/>
  <c r="W39" i="14"/>
  <c r="P195" i="32"/>
  <c r="W40" i="14"/>
  <c r="P212" i="32"/>
  <c r="P229" i="32"/>
  <c r="P265" i="32"/>
  <c r="P299" i="32"/>
  <c r="P282" i="32"/>
  <c r="R57" i="32"/>
  <c r="R74" i="32"/>
  <c r="R91" i="32"/>
  <c r="R125" i="32"/>
  <c r="R142" i="32"/>
  <c r="R163" i="32"/>
  <c r="R159" i="32"/>
  <c r="Y8" i="14"/>
  <c r="Y11" i="14"/>
  <c r="Y16" i="14"/>
  <c r="Y21" i="14"/>
  <c r="Y36" i="14"/>
  <c r="Y39" i="14"/>
  <c r="R195" i="32"/>
  <c r="Y40" i="14"/>
  <c r="R212" i="32"/>
  <c r="R229" i="32"/>
  <c r="R265" i="32"/>
  <c r="R299" i="32"/>
  <c r="R282" i="32"/>
  <c r="D233" i="26"/>
  <c r="D228" i="26"/>
  <c r="F233" i="26"/>
  <c r="F228" i="26"/>
  <c r="H233" i="26"/>
  <c r="H228" i="26"/>
  <c r="J233" i="26"/>
  <c r="J228" i="26"/>
  <c r="L233" i="26"/>
  <c r="L228" i="26"/>
  <c r="N233" i="26"/>
  <c r="N228" i="26"/>
  <c r="P233" i="26"/>
  <c r="P228" i="26"/>
  <c r="R233" i="26"/>
  <c r="R228" i="26"/>
  <c r="D229" i="26"/>
  <c r="F229" i="26"/>
  <c r="H229" i="26"/>
  <c r="J229" i="26"/>
  <c r="L229" i="26"/>
  <c r="N229" i="26"/>
  <c r="P229" i="26"/>
  <c r="R229" i="26"/>
  <c r="B233" i="26"/>
  <c r="B229" i="26"/>
  <c r="B228" i="26"/>
  <c r="D158" i="26"/>
  <c r="F158" i="26"/>
  <c r="H158" i="26"/>
  <c r="J158" i="26"/>
  <c r="L158" i="26"/>
  <c r="N158" i="26"/>
  <c r="P158" i="26"/>
  <c r="R158" i="26"/>
  <c r="D163" i="26"/>
  <c r="D159" i="26"/>
  <c r="F163" i="26"/>
  <c r="F159" i="26"/>
  <c r="H163" i="26"/>
  <c r="H159" i="26"/>
  <c r="J163" i="26"/>
  <c r="J159" i="26"/>
  <c r="L163" i="26"/>
  <c r="L159" i="26"/>
  <c r="N163" i="26"/>
  <c r="N159" i="26"/>
  <c r="P163" i="26"/>
  <c r="P159" i="26"/>
  <c r="R163" i="26"/>
  <c r="R159" i="26"/>
  <c r="B163" i="26"/>
  <c r="B159" i="26"/>
  <c r="B158" i="26"/>
  <c r="T159" i="32"/>
  <c r="T158" i="32"/>
  <c r="T158" i="26"/>
  <c r="T162" i="32"/>
  <c r="E49" i="19"/>
  <c r="E5" i="6"/>
  <c r="F5" i="7"/>
  <c r="E4" i="18"/>
  <c r="B3" i="32"/>
  <c r="D3" i="32"/>
  <c r="F3" i="32"/>
  <c r="H3" i="32"/>
  <c r="J3" i="32"/>
  <c r="L3" i="32"/>
  <c r="N3" i="32"/>
  <c r="N236" i="32"/>
  <c r="D230" i="32"/>
  <c r="F230" i="32"/>
  <c r="H230" i="32"/>
  <c r="J230" i="32"/>
  <c r="L230" i="32"/>
  <c r="N230" i="32"/>
  <c r="P230" i="32"/>
  <c r="R230" i="32"/>
  <c r="B230" i="32"/>
  <c r="F50" i="28"/>
  <c r="G50" i="28"/>
  <c r="H50" i="28"/>
  <c r="I50" i="28"/>
  <c r="J50" i="28"/>
  <c r="K50" i="28"/>
  <c r="L50" i="28"/>
  <c r="M50" i="28"/>
  <c r="N50" i="28"/>
  <c r="O50" i="28"/>
  <c r="P50" i="28"/>
  <c r="Q50" i="28"/>
  <c r="R50" i="28"/>
  <c r="S50" i="28"/>
  <c r="T50" i="28"/>
  <c r="U50" i="28"/>
  <c r="V50" i="28"/>
  <c r="W50" i="28"/>
  <c r="X50" i="28"/>
  <c r="Y50" i="28"/>
  <c r="Z50" i="28"/>
  <c r="AA50" i="28"/>
  <c r="AB50" i="28"/>
  <c r="AC50" i="28"/>
  <c r="AD50" i="28"/>
  <c r="AE50" i="28"/>
  <c r="AF50" i="28"/>
  <c r="AG50" i="28"/>
  <c r="AH50" i="28"/>
  <c r="AI50" i="28"/>
  <c r="AJ50" i="28"/>
  <c r="AK50" i="28"/>
  <c r="AL50" i="28"/>
  <c r="AM50" i="28"/>
  <c r="AN50" i="28"/>
  <c r="AO50" i="28"/>
  <c r="AP50" i="28"/>
  <c r="AQ50" i="28"/>
  <c r="AR50" i="28"/>
  <c r="AS50" i="28"/>
  <c r="AT50" i="28"/>
  <c r="AU50" i="28"/>
  <c r="AV50" i="28"/>
  <c r="AW50" i="28"/>
  <c r="AX50" i="28"/>
  <c r="AY50" i="28"/>
  <c r="AZ50" i="28"/>
  <c r="BA50" i="28"/>
  <c r="BB50" i="28"/>
  <c r="AI11" i="18"/>
  <c r="AI10" i="18"/>
  <c r="AI9" i="18"/>
  <c r="D34" i="28"/>
  <c r="AK41" i="19"/>
  <c r="AL41" i="19"/>
  <c r="D41" i="19"/>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8" i="19"/>
  <c r="D33" i="19"/>
  <c r="D32" i="19"/>
  <c r="D31" i="19"/>
  <c r="D30" i="19"/>
  <c r="D29" i="19"/>
  <c r="D28" i="19"/>
  <c r="D27" i="19"/>
  <c r="D26" i="19"/>
  <c r="D25" i="19"/>
  <c r="D24" i="19"/>
  <c r="D23" i="19"/>
  <c r="D22" i="19"/>
  <c r="D21" i="19"/>
  <c r="D20" i="19"/>
  <c r="D19" i="19"/>
  <c r="D18" i="19"/>
  <c r="D17" i="19"/>
  <c r="D16" i="19"/>
  <c r="D15" i="19"/>
  <c r="D14" i="19"/>
  <c r="D13" i="19"/>
  <c r="D12"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D11" i="19"/>
  <c r="AN10" i="19"/>
  <c r="AO10" i="19"/>
  <c r="AP10" i="19"/>
  <c r="AQ10" i="19"/>
  <c r="AR10" i="19"/>
  <c r="AS10" i="19"/>
  <c r="AT10" i="19"/>
  <c r="AU10" i="19"/>
  <c r="AV10" i="19"/>
  <c r="AW10" i="19"/>
  <c r="AX10" i="19"/>
  <c r="AY10" i="19"/>
  <c r="AK10" i="19"/>
  <c r="AL10" i="19"/>
  <c r="AM10" i="19"/>
  <c r="AZ10" i="19"/>
  <c r="BA10" i="19"/>
  <c r="BB10" i="19"/>
  <c r="BC10" i="19"/>
  <c r="BD10" i="19"/>
  <c r="BE10" i="19"/>
  <c r="BF10" i="19"/>
  <c r="BG10" i="19"/>
  <c r="BH10" i="19"/>
  <c r="BI10" i="19"/>
  <c r="BJ10" i="19"/>
  <c r="BK10" i="19"/>
  <c r="BL10" i="19"/>
  <c r="BM10" i="19"/>
  <c r="BN10" i="19"/>
  <c r="D10" i="19"/>
  <c r="I8" i="19"/>
  <c r="AN8" i="19"/>
  <c r="J8" i="19"/>
  <c r="AO8" i="19"/>
  <c r="K8" i="19"/>
  <c r="AP8" i="19"/>
  <c r="L8" i="19"/>
  <c r="AQ8" i="19"/>
  <c r="M8" i="19"/>
  <c r="AR8" i="19"/>
  <c r="N8" i="19"/>
  <c r="AS8" i="19"/>
  <c r="O8" i="19"/>
  <c r="AT8" i="19"/>
  <c r="P8" i="19"/>
  <c r="AU8" i="19"/>
  <c r="Q8" i="19"/>
  <c r="AV8" i="19"/>
  <c r="R8" i="19"/>
  <c r="AW8" i="19"/>
  <c r="S8" i="19"/>
  <c r="AX8" i="19"/>
  <c r="T8" i="19"/>
  <c r="AY8" i="19"/>
  <c r="U8" i="19"/>
  <c r="AZ8" i="19"/>
  <c r="V8" i="19"/>
  <c r="BA8" i="19"/>
  <c r="W8" i="19"/>
  <c r="BB8" i="19"/>
  <c r="X8" i="19"/>
  <c r="BC8" i="19"/>
  <c r="Y8" i="19"/>
  <c r="BD8" i="19"/>
  <c r="Z8" i="19"/>
  <c r="BE8" i="19"/>
  <c r="AA8" i="19"/>
  <c r="BF8" i="19"/>
  <c r="AB8" i="19"/>
  <c r="BG8" i="19"/>
  <c r="AC8" i="19"/>
  <c r="BH8" i="19"/>
  <c r="AD8" i="19"/>
  <c r="BI8" i="19"/>
  <c r="AE8" i="19"/>
  <c r="BJ8" i="19"/>
  <c r="AF8" i="19"/>
  <c r="BK8" i="19"/>
  <c r="AG8" i="19"/>
  <c r="BL8" i="19"/>
  <c r="AH8" i="19"/>
  <c r="BM8" i="19"/>
  <c r="AI8" i="19"/>
  <c r="BN8" i="19"/>
  <c r="F8" i="19"/>
  <c r="AK8" i="19"/>
  <c r="G8" i="19"/>
  <c r="AL8" i="19"/>
  <c r="H8" i="19"/>
  <c r="AM8" i="19"/>
  <c r="D8"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K9" i="19"/>
  <c r="AL9" i="19"/>
  <c r="AM9" i="19"/>
  <c r="D9"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Y37" i="19"/>
  <c r="BA37" i="19"/>
  <c r="BB37" i="19"/>
  <c r="BC37" i="19"/>
  <c r="BD37" i="19"/>
  <c r="BE37" i="19"/>
  <c r="BF37" i="19"/>
  <c r="BG37" i="19"/>
  <c r="BH37" i="19"/>
  <c r="BI37" i="19"/>
  <c r="BJ37" i="19"/>
  <c r="BK37" i="19"/>
  <c r="BL37" i="19"/>
  <c r="BM37" i="19"/>
  <c r="BN37"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8" i="19"/>
  <c r="AK39" i="19"/>
  <c r="AK40" i="19"/>
  <c r="AK5" i="19"/>
  <c r="C11" i="6"/>
  <c r="C12" i="6"/>
  <c r="C13" i="6"/>
  <c r="C14" i="6"/>
  <c r="C15" i="6"/>
  <c r="C10" i="6"/>
  <c r="C28" i="25"/>
  <c r="D74" i="27"/>
  <c r="D75" i="27"/>
  <c r="D76" i="27"/>
  <c r="D77" i="27"/>
  <c r="D78" i="27"/>
  <c r="D79" i="27"/>
  <c r="D80" i="27"/>
  <c r="D81" i="27"/>
  <c r="D73" i="27"/>
  <c r="AQ3" i="15"/>
  <c r="AQ4" i="11"/>
  <c r="D40" i="34"/>
  <c r="Q25" i="23"/>
  <c r="R25" i="23"/>
  <c r="S25" i="23"/>
  <c r="T25" i="23"/>
  <c r="U25" i="23"/>
  <c r="V25" i="23"/>
  <c r="W25" i="23"/>
  <c r="X25" i="23"/>
  <c r="Y25" i="23"/>
  <c r="Z25" i="23"/>
  <c r="AA25" i="23"/>
  <c r="AB25" i="23"/>
  <c r="AC25" i="23"/>
  <c r="AD25" i="23"/>
  <c r="AE25" i="23"/>
  <c r="AF25" i="23"/>
  <c r="AG25" i="23"/>
  <c r="AH25" i="23"/>
  <c r="AI25" i="23"/>
  <c r="AJ25" i="23"/>
  <c r="AK25" i="23"/>
  <c r="AI35" i="19"/>
  <c r="AH35" i="19"/>
  <c r="AG35" i="19"/>
  <c r="AF35" i="19"/>
  <c r="AE35" i="19"/>
  <c r="AD35" i="19"/>
  <c r="AC35" i="19"/>
  <c r="AB35" i="19"/>
  <c r="AA35" i="19"/>
  <c r="Z35" i="19"/>
  <c r="Y35" i="19"/>
  <c r="X35" i="19"/>
  <c r="W35" i="19"/>
  <c r="V35" i="19"/>
  <c r="U35" i="19"/>
  <c r="T35" i="19"/>
  <c r="S35" i="19"/>
  <c r="R35" i="19"/>
  <c r="Q35" i="19"/>
  <c r="P35" i="19"/>
  <c r="O35" i="19"/>
  <c r="AK24" i="23"/>
  <c r="AJ24" i="23"/>
  <c r="AI24" i="23"/>
  <c r="AH24" i="23"/>
  <c r="AG24" i="23"/>
  <c r="AF24" i="23"/>
  <c r="AE24" i="23"/>
  <c r="AD24" i="23"/>
  <c r="AC24" i="23"/>
  <c r="AB24" i="23"/>
  <c r="AA24" i="23"/>
  <c r="Z24" i="23"/>
  <c r="Y24" i="23"/>
  <c r="X24" i="23"/>
  <c r="W24" i="23"/>
  <c r="V24" i="23"/>
  <c r="U24" i="23"/>
  <c r="T24" i="23"/>
  <c r="S24" i="23"/>
  <c r="R24" i="23"/>
  <c r="Q24" i="23"/>
  <c r="AJ17" i="7"/>
  <c r="E51" i="28"/>
  <c r="G35" i="28"/>
  <c r="F35" i="28"/>
  <c r="E35" i="28"/>
  <c r="D35" i="28"/>
  <c r="E40" i="28"/>
  <c r="G8" i="34"/>
  <c r="H8" i="34"/>
  <c r="I8" i="34"/>
  <c r="J8" i="34"/>
  <c r="K8" i="34"/>
  <c r="L8" i="34"/>
  <c r="M8" i="34"/>
  <c r="N8" i="34"/>
  <c r="O8" i="34"/>
  <c r="P8" i="34"/>
  <c r="Q8" i="34"/>
  <c r="R8" i="34"/>
  <c r="S8" i="34"/>
  <c r="T8" i="34"/>
  <c r="U8" i="34"/>
  <c r="V8"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c r="K3" i="34"/>
  <c r="M3" i="34"/>
  <c r="O3" i="34"/>
  <c r="Q3" i="34"/>
  <c r="S3" i="34"/>
  <c r="U3" i="34"/>
  <c r="E52" i="28"/>
  <c r="F51" i="28"/>
  <c r="E5" i="34"/>
  <c r="E36" i="34"/>
  <c r="F33" i="34"/>
  <c r="F32" i="34"/>
  <c r="F31" i="34"/>
  <c r="F30" i="34"/>
  <c r="F29" i="34"/>
  <c r="F28" i="34"/>
  <c r="F27" i="34"/>
  <c r="F26" i="34"/>
  <c r="F25" i="34"/>
  <c r="F24" i="34"/>
  <c r="F23" i="34"/>
  <c r="F22" i="34"/>
  <c r="F21" i="34"/>
  <c r="F18" i="34"/>
  <c r="F17" i="34"/>
  <c r="F16" i="34"/>
  <c r="F13" i="34"/>
  <c r="F12" i="34"/>
  <c r="F11" i="34"/>
  <c r="F8" i="34"/>
  <c r="F5" i="34"/>
  <c r="E33" i="34"/>
  <c r="E32" i="34"/>
  <c r="E31" i="34"/>
  <c r="E30" i="34"/>
  <c r="E29" i="34"/>
  <c r="E28" i="34"/>
  <c r="E27" i="34"/>
  <c r="E26" i="34"/>
  <c r="E25" i="34"/>
  <c r="E24" i="34"/>
  <c r="E23" i="34"/>
  <c r="E22" i="34"/>
  <c r="E21" i="34"/>
  <c r="E18" i="34"/>
  <c r="E17" i="34"/>
  <c r="E16" i="34"/>
  <c r="E13" i="34"/>
  <c r="E12" i="34"/>
  <c r="E11" i="34"/>
  <c r="E8" i="34"/>
  <c r="C18" i="34"/>
  <c r="C30" i="34"/>
  <c r="C12" i="34"/>
  <c r="C8" i="34"/>
  <c r="C16" i="34"/>
  <c r="C25" i="34"/>
  <c r="C13" i="34"/>
  <c r="C22" i="34"/>
  <c r="C17" i="34"/>
  <c r="C26" i="34"/>
  <c r="E54" i="28"/>
  <c r="C33" i="34"/>
  <c r="C32" i="34"/>
  <c r="C24" i="34"/>
  <c r="C28" i="34"/>
  <c r="C21" i="34"/>
  <c r="C29" i="34"/>
  <c r="C27" i="34"/>
  <c r="C5" i="34"/>
  <c r="C23" i="34"/>
  <c r="C31" i="34"/>
  <c r="C11" i="34"/>
  <c r="F52" i="28"/>
  <c r="G51" i="28"/>
  <c r="F54" i="28"/>
  <c r="G52" i="28"/>
  <c r="H51" i="28"/>
  <c r="G54" i="28"/>
  <c r="H52" i="28"/>
  <c r="H54" i="28"/>
  <c r="I51" i="28"/>
  <c r="I52" i="28"/>
  <c r="I54" i="28"/>
  <c r="J51" i="28"/>
  <c r="J52" i="28"/>
  <c r="K51" i="28"/>
  <c r="J54" i="28"/>
  <c r="K52" i="28"/>
  <c r="L51" i="28"/>
  <c r="K54" i="28"/>
  <c r="L52" i="28"/>
  <c r="M51" i="28"/>
  <c r="M52" i="28"/>
  <c r="N51" i="28"/>
  <c r="L54" i="28"/>
  <c r="M54" i="28"/>
  <c r="N52" i="28"/>
  <c r="O51" i="28"/>
  <c r="N54" i="28"/>
  <c r="O52" i="28"/>
  <c r="P51" i="28"/>
  <c r="O54" i="28"/>
  <c r="P52" i="28"/>
  <c r="Q51" i="28"/>
  <c r="P54" i="28"/>
  <c r="Q52" i="28"/>
  <c r="R51" i="28"/>
  <c r="Q54" i="28"/>
  <c r="R52" i="28"/>
  <c r="S51" i="28"/>
  <c r="S52" i="28"/>
  <c r="T51" i="28"/>
  <c r="S54" i="28"/>
  <c r="R54" i="28"/>
  <c r="T52" i="28"/>
  <c r="U51" i="28"/>
  <c r="U52" i="28"/>
  <c r="V51" i="28"/>
  <c r="T54" i="28"/>
  <c r="U54" i="28"/>
  <c r="V52" i="28"/>
  <c r="W51" i="28"/>
  <c r="V54" i="28"/>
  <c r="W52" i="28"/>
  <c r="X51" i="28"/>
  <c r="W54" i="28"/>
  <c r="X52" i="28"/>
  <c r="X54" i="28"/>
  <c r="Y51" i="28"/>
  <c r="Y52" i="28"/>
  <c r="Z51" i="28"/>
  <c r="Y54" i="28"/>
  <c r="Z52" i="28"/>
  <c r="Z54" i="28"/>
  <c r="AA51" i="28"/>
  <c r="AA52" i="28"/>
  <c r="AB51" i="28"/>
  <c r="AB52" i="28"/>
  <c r="AA54" i="28"/>
  <c r="AB54" i="28"/>
  <c r="AC51" i="28"/>
  <c r="AC52" i="28"/>
  <c r="AD51" i="28"/>
  <c r="AC54" i="28"/>
  <c r="AD52" i="28"/>
  <c r="AE51" i="28"/>
  <c r="AD54" i="28"/>
  <c r="AE52" i="28"/>
  <c r="AF51" i="28"/>
  <c r="AF52" i="28"/>
  <c r="AE54" i="28"/>
  <c r="AF54" i="28"/>
  <c r="AG51" i="28"/>
  <c r="AG52" i="28"/>
  <c r="AH51" i="28"/>
  <c r="AG54" i="28"/>
  <c r="AH52" i="28"/>
  <c r="AI51" i="28"/>
  <c r="AH53" i="28"/>
  <c r="AH54" i="28"/>
  <c r="AI52" i="28"/>
  <c r="AJ51" i="28"/>
  <c r="AI53" i="28"/>
  <c r="AI54" i="28"/>
  <c r="AJ53" i="28"/>
  <c r="AJ52" i="28"/>
  <c r="AK51" i="28"/>
  <c r="AI52" i="19"/>
  <c r="AI51" i="19"/>
  <c r="AI50" i="19"/>
  <c r="AJ54" i="28"/>
  <c r="F39" i="28"/>
  <c r="G39" i="28"/>
  <c r="H39" i="28"/>
  <c r="I39" i="28"/>
  <c r="J39" i="28"/>
  <c r="K39" i="28"/>
  <c r="L39" i="28"/>
  <c r="M39" i="28"/>
  <c r="N39" i="28"/>
  <c r="O39" i="28"/>
  <c r="P39" i="28"/>
  <c r="Q39" i="28"/>
  <c r="R39" i="28"/>
  <c r="S39" i="28"/>
  <c r="T39" i="28"/>
  <c r="U39" i="28"/>
  <c r="V39" i="28"/>
  <c r="W39" i="28"/>
  <c r="X39" i="28"/>
  <c r="Y39" i="28"/>
  <c r="Z39" i="28"/>
  <c r="AA39" i="28"/>
  <c r="AB39" i="28"/>
  <c r="AC39" i="28"/>
  <c r="AD39" i="28"/>
  <c r="AE39" i="28"/>
  <c r="AF39" i="28"/>
  <c r="AG39" i="28"/>
  <c r="AH39" i="28"/>
  <c r="AI39" i="28"/>
  <c r="AJ39" i="28"/>
  <c r="AK39" i="28"/>
  <c r="AL39" i="28"/>
  <c r="AM39" i="28"/>
  <c r="AN39" i="28"/>
  <c r="AO39" i="28"/>
  <c r="AP39" i="28"/>
  <c r="AQ39" i="28"/>
  <c r="AR39" i="28"/>
  <c r="AK53" i="28"/>
  <c r="AK52" i="28"/>
  <c r="AL51" i="28"/>
  <c r="E41" i="28"/>
  <c r="G34" i="27"/>
  <c r="AK54" i="28"/>
  <c r="F40" i="28"/>
  <c r="E43" i="28"/>
  <c r="E56" i="28"/>
  <c r="F41" i="28"/>
  <c r="G40" i="28"/>
  <c r="AL53" i="28"/>
  <c r="AL52" i="28"/>
  <c r="AM51" i="28"/>
  <c r="E58" i="28"/>
  <c r="F22" i="18"/>
  <c r="A5" i="26"/>
  <c r="A301" i="32"/>
  <c r="A300" i="32"/>
  <c r="A299" i="32"/>
  <c r="T298" i="32"/>
  <c r="A298" i="32"/>
  <c r="A297" i="32"/>
  <c r="A296" i="32"/>
  <c r="A295" i="32"/>
  <c r="A294" i="32"/>
  <c r="T293" i="32"/>
  <c r="A293" i="32"/>
  <c r="T292" i="32"/>
  <c r="A292" i="32"/>
  <c r="T291" i="32"/>
  <c r="A291" i="32"/>
  <c r="A289" i="32"/>
  <c r="B286" i="32"/>
  <c r="A284" i="32"/>
  <c r="A283" i="32"/>
  <c r="A282" i="32"/>
  <c r="T281" i="32"/>
  <c r="A281" i="32"/>
  <c r="A280" i="32"/>
  <c r="A279" i="32"/>
  <c r="A278" i="32"/>
  <c r="A277" i="32"/>
  <c r="T276" i="32"/>
  <c r="A276" i="32"/>
  <c r="T275" i="32"/>
  <c r="A275" i="32"/>
  <c r="T274" i="32"/>
  <c r="A274" i="32"/>
  <c r="A272" i="32"/>
  <c r="B269" i="32"/>
  <c r="A267" i="32"/>
  <c r="A266" i="32"/>
  <c r="A265" i="32"/>
  <c r="T264" i="32"/>
  <c r="A264" i="32"/>
  <c r="A263" i="32"/>
  <c r="A262" i="32"/>
  <c r="A261" i="32"/>
  <c r="A260" i="32"/>
  <c r="T259" i="32"/>
  <c r="A259" i="32"/>
  <c r="T258" i="32"/>
  <c r="A258" i="32"/>
  <c r="T257" i="32"/>
  <c r="A257" i="32"/>
  <c r="A255" i="32"/>
  <c r="B252" i="32"/>
  <c r="A250" i="32"/>
  <c r="A249" i="32"/>
  <c r="A248" i="32"/>
  <c r="T247" i="32"/>
  <c r="A247" i="32"/>
  <c r="A246" i="32"/>
  <c r="A245" i="32"/>
  <c r="A244" i="32"/>
  <c r="A243" i="32"/>
  <c r="T242" i="32"/>
  <c r="A242" i="32"/>
  <c r="T241" i="32"/>
  <c r="A241" i="32"/>
  <c r="T240" i="32"/>
  <c r="A240" i="32"/>
  <c r="A238" i="32"/>
  <c r="B235" i="32"/>
  <c r="A231" i="32"/>
  <c r="A230" i="32"/>
  <c r="A229" i="32"/>
  <c r="A228" i="32"/>
  <c r="A227" i="32"/>
  <c r="A226" i="32"/>
  <c r="A225" i="32"/>
  <c r="A224" i="32"/>
  <c r="A223" i="32"/>
  <c r="A222" i="32"/>
  <c r="A221" i="32"/>
  <c r="A219" i="32"/>
  <c r="B216" i="32"/>
  <c r="A214" i="32"/>
  <c r="A213" i="32"/>
  <c r="A212" i="32"/>
  <c r="T211" i="32"/>
  <c r="A211" i="32"/>
  <c r="A210" i="32"/>
  <c r="A209" i="32"/>
  <c r="A208" i="32"/>
  <c r="A207" i="32"/>
  <c r="T206" i="32"/>
  <c r="A206" i="32"/>
  <c r="T205" i="32"/>
  <c r="A205" i="32"/>
  <c r="T204" i="32"/>
  <c r="A204" i="32"/>
  <c r="A202" i="32"/>
  <c r="F199" i="32"/>
  <c r="W199" i="32"/>
  <c r="B199" i="32"/>
  <c r="A197" i="32"/>
  <c r="A196" i="32"/>
  <c r="A195" i="32"/>
  <c r="T194" i="32"/>
  <c r="A194" i="32"/>
  <c r="A193" i="32"/>
  <c r="A192" i="32"/>
  <c r="A191" i="32"/>
  <c r="A190" i="32"/>
  <c r="A189" i="32"/>
  <c r="A188" i="32"/>
  <c r="A187" i="32"/>
  <c r="A185" i="32"/>
  <c r="B182" i="32"/>
  <c r="A180" i="32"/>
  <c r="A179" i="32"/>
  <c r="T178" i="32"/>
  <c r="A178" i="32"/>
  <c r="A177" i="32"/>
  <c r="A176" i="32"/>
  <c r="T175" i="32"/>
  <c r="A175" i="32"/>
  <c r="A174" i="32"/>
  <c r="A173" i="32"/>
  <c r="A172" i="32"/>
  <c r="A171" i="32"/>
  <c r="A170" i="32"/>
  <c r="A168" i="32"/>
  <c r="B165" i="32"/>
  <c r="A161" i="32"/>
  <c r="A160" i="32"/>
  <c r="A159" i="32"/>
  <c r="A158" i="32"/>
  <c r="A157" i="32"/>
  <c r="A156" i="32"/>
  <c r="A155" i="32"/>
  <c r="A154" i="32"/>
  <c r="A153" i="32"/>
  <c r="A152" i="32"/>
  <c r="A151" i="32"/>
  <c r="A149" i="32"/>
  <c r="B146" i="32"/>
  <c r="A144" i="32"/>
  <c r="A143" i="32"/>
  <c r="A142" i="32"/>
  <c r="T141" i="32"/>
  <c r="A141" i="32"/>
  <c r="A140" i="32"/>
  <c r="A139" i="32"/>
  <c r="A138" i="32"/>
  <c r="A137" i="32"/>
  <c r="T136" i="32"/>
  <c r="A136" i="32"/>
  <c r="T135" i="32"/>
  <c r="A135" i="32"/>
  <c r="T134" i="32"/>
  <c r="A134" i="32"/>
  <c r="A132" i="32"/>
  <c r="F129" i="32"/>
  <c r="W129" i="32"/>
  <c r="B129" i="32"/>
  <c r="A127" i="32"/>
  <c r="A126" i="32"/>
  <c r="A125" i="32"/>
  <c r="T124" i="32"/>
  <c r="A124" i="32"/>
  <c r="A123" i="32"/>
  <c r="A122" i="32"/>
  <c r="A121" i="32"/>
  <c r="A120" i="32"/>
  <c r="A119" i="32"/>
  <c r="A118" i="32"/>
  <c r="A117" i="32"/>
  <c r="A115" i="32"/>
  <c r="B112" i="32"/>
  <c r="A110" i="32"/>
  <c r="A109" i="32"/>
  <c r="T108" i="32"/>
  <c r="A108" i="32"/>
  <c r="A107" i="32"/>
  <c r="A106" i="32"/>
  <c r="T105" i="32"/>
  <c r="A105" i="32"/>
  <c r="A104" i="32"/>
  <c r="A103" i="32"/>
  <c r="A102" i="32"/>
  <c r="A101" i="32"/>
  <c r="A100" i="32"/>
  <c r="A98" i="32"/>
  <c r="B95" i="32"/>
  <c r="A93" i="32"/>
  <c r="A92" i="32"/>
  <c r="A91" i="32"/>
  <c r="A90" i="32"/>
  <c r="A89" i="32"/>
  <c r="T88" i="32"/>
  <c r="A88" i="32"/>
  <c r="A87" i="32"/>
  <c r="A86" i="32"/>
  <c r="A85" i="32"/>
  <c r="A84" i="32"/>
  <c r="A83" i="32"/>
  <c r="A81" i="32"/>
  <c r="B78" i="32"/>
  <c r="A76" i="32"/>
  <c r="A75" i="32"/>
  <c r="A74" i="32"/>
  <c r="T73" i="32"/>
  <c r="A73" i="32"/>
  <c r="A72" i="32"/>
  <c r="A71" i="32"/>
  <c r="A70" i="32"/>
  <c r="A69" i="32"/>
  <c r="T68" i="32"/>
  <c r="A68" i="32"/>
  <c r="T67" i="32"/>
  <c r="A67" i="32"/>
  <c r="T66" i="32"/>
  <c r="A66" i="32"/>
  <c r="A64" i="32"/>
  <c r="B61" i="32"/>
  <c r="A59" i="32"/>
  <c r="A58" i="32"/>
  <c r="A57" i="32"/>
  <c r="T56" i="32"/>
  <c r="A56" i="32"/>
  <c r="A55" i="32"/>
  <c r="A54" i="32"/>
  <c r="A53" i="32"/>
  <c r="A52" i="32"/>
  <c r="A51" i="32"/>
  <c r="A50" i="32"/>
  <c r="A49" i="32"/>
  <c r="A47" i="32"/>
  <c r="B44" i="32"/>
  <c r="A42" i="32"/>
  <c r="A41" i="32"/>
  <c r="A40" i="32"/>
  <c r="A39" i="32"/>
  <c r="A38" i="32"/>
  <c r="T37" i="32"/>
  <c r="A37" i="32"/>
  <c r="A36" i="32"/>
  <c r="A35" i="32"/>
  <c r="A34" i="32"/>
  <c r="A33" i="32"/>
  <c r="A30" i="32"/>
  <c r="B27" i="32"/>
  <c r="F56" i="28"/>
  <c r="G22" i="18"/>
  <c r="G41" i="28"/>
  <c r="H40" i="28"/>
  <c r="AL54" i="28"/>
  <c r="G56" i="28"/>
  <c r="H22" i="18"/>
  <c r="AM53" i="28"/>
  <c r="AM52" i="28"/>
  <c r="AN51" i="28"/>
  <c r="T91" i="32"/>
  <c r="T187" i="32"/>
  <c r="T49" i="32"/>
  <c r="T170" i="32"/>
  <c r="T83" i="32"/>
  <c r="T32" i="32"/>
  <c r="T221" i="32"/>
  <c r="D12" i="28"/>
  <c r="Y40" i="17"/>
  <c r="X40" i="17"/>
  <c r="W40" i="17"/>
  <c r="V40" i="17"/>
  <c r="U40" i="17"/>
  <c r="T40" i="17"/>
  <c r="S40" i="17"/>
  <c r="R40" i="17"/>
  <c r="Q40" i="17"/>
  <c r="P40" i="17"/>
  <c r="O40" i="17"/>
  <c r="N40" i="17"/>
  <c r="Y40" i="16"/>
  <c r="X40" i="16"/>
  <c r="W40" i="16"/>
  <c r="V40" i="16"/>
  <c r="U40" i="16"/>
  <c r="T40" i="16"/>
  <c r="S40" i="16"/>
  <c r="R40" i="16"/>
  <c r="Q40" i="16"/>
  <c r="P40" i="16"/>
  <c r="O40" i="16"/>
  <c r="Y40" i="9"/>
  <c r="X40" i="9"/>
  <c r="W40" i="9"/>
  <c r="V40" i="9"/>
  <c r="U40" i="9"/>
  <c r="T40" i="9"/>
  <c r="S40" i="9"/>
  <c r="R40" i="9"/>
  <c r="Q40" i="9"/>
  <c r="P40" i="9"/>
  <c r="O40" i="9"/>
  <c r="N40" i="9"/>
  <c r="O40" i="5"/>
  <c r="P40" i="5"/>
  <c r="Q40" i="5"/>
  <c r="R40" i="5"/>
  <c r="S40" i="5"/>
  <c r="T40" i="5"/>
  <c r="U40" i="5"/>
  <c r="V40" i="5"/>
  <c r="W40" i="5"/>
  <c r="X40" i="5"/>
  <c r="Y40" i="5"/>
  <c r="G28" i="5"/>
  <c r="R12" i="25"/>
  <c r="S12" i="25"/>
  <c r="T12" i="25"/>
  <c r="U12" i="25"/>
  <c r="V12" i="25"/>
  <c r="W12" i="25"/>
  <c r="X12" i="25"/>
  <c r="Y12" i="25"/>
  <c r="Z12" i="25"/>
  <c r="AA12" i="25"/>
  <c r="AB12" i="25"/>
  <c r="AC12" i="25"/>
  <c r="AD12" i="25"/>
  <c r="AE12" i="25"/>
  <c r="AF12" i="25"/>
  <c r="AG12" i="25"/>
  <c r="AH12" i="25"/>
  <c r="AI12" i="25"/>
  <c r="AJ12" i="25"/>
  <c r="AK12" i="25"/>
  <c r="AL12" i="25"/>
  <c r="F13" i="18"/>
  <c r="T117" i="32"/>
  <c r="AM54" i="28"/>
  <c r="G13" i="18"/>
  <c r="J13" i="18"/>
  <c r="E13" i="18"/>
  <c r="M13" i="18"/>
  <c r="H13" i="18"/>
  <c r="T151" i="32"/>
  <c r="L13" i="18"/>
  <c r="K13" i="18"/>
  <c r="I13" i="18"/>
  <c r="T100" i="32"/>
  <c r="N28" i="7"/>
  <c r="N27" i="7"/>
  <c r="N29" i="7"/>
  <c r="M28" i="7"/>
  <c r="L28" i="7"/>
  <c r="K28" i="7"/>
  <c r="J28" i="7"/>
  <c r="I28" i="7"/>
  <c r="H28" i="7"/>
  <c r="G28" i="7"/>
  <c r="B286" i="26"/>
  <c r="A301" i="26"/>
  <c r="A300" i="26"/>
  <c r="A299" i="26"/>
  <c r="T298" i="26"/>
  <c r="A298" i="26"/>
  <c r="A297" i="26"/>
  <c r="A296" i="26"/>
  <c r="A295" i="26"/>
  <c r="T294" i="26"/>
  <c r="A294" i="26"/>
  <c r="A293" i="26"/>
  <c r="A292" i="26"/>
  <c r="A291" i="26"/>
  <c r="A289" i="26"/>
  <c r="B252" i="26"/>
  <c r="A267" i="26"/>
  <c r="A266" i="26"/>
  <c r="A265" i="26"/>
  <c r="T264" i="26"/>
  <c r="A264" i="26"/>
  <c r="A263" i="26"/>
  <c r="A262" i="26"/>
  <c r="A261" i="26"/>
  <c r="T260" i="26"/>
  <c r="A260" i="26"/>
  <c r="T259" i="26"/>
  <c r="A259" i="26"/>
  <c r="T258" i="26"/>
  <c r="A258" i="26"/>
  <c r="T257" i="26"/>
  <c r="A257" i="26"/>
  <c r="A255" i="26"/>
  <c r="AN52" i="28"/>
  <c r="AO51" i="28"/>
  <c r="AN53" i="28"/>
  <c r="T7" i="32"/>
  <c r="AN54" i="28"/>
  <c r="AO53" i="28"/>
  <c r="AO52" i="28"/>
  <c r="AO54" i="28"/>
  <c r="T292" i="26"/>
  <c r="T293" i="26"/>
  <c r="T291" i="26"/>
  <c r="AP51" i="28"/>
  <c r="B269" i="26"/>
  <c r="B235" i="26"/>
  <c r="T277" i="26"/>
  <c r="T247" i="26"/>
  <c r="T243" i="26"/>
  <c r="B216" i="26"/>
  <c r="F199" i="26"/>
  <c r="W199" i="26"/>
  <c r="B199" i="26"/>
  <c r="B182" i="26"/>
  <c r="B165" i="26"/>
  <c r="T224" i="26"/>
  <c r="T211" i="26"/>
  <c r="T209" i="26"/>
  <c r="T207" i="26"/>
  <c r="T206" i="26"/>
  <c r="T205" i="26"/>
  <c r="T204" i="26"/>
  <c r="T194" i="26"/>
  <c r="T190" i="26"/>
  <c r="T178" i="26"/>
  <c r="T175" i="26"/>
  <c r="T173" i="26"/>
  <c r="B146" i="26"/>
  <c r="T154" i="26"/>
  <c r="F129" i="26"/>
  <c r="W129" i="26"/>
  <c r="B129" i="26"/>
  <c r="T141" i="26"/>
  <c r="T139" i="26"/>
  <c r="T137" i="26"/>
  <c r="T136" i="26"/>
  <c r="T135" i="26"/>
  <c r="T134" i="26"/>
  <c r="T124" i="26"/>
  <c r="T120" i="26"/>
  <c r="B112" i="26"/>
  <c r="T108" i="26"/>
  <c r="T105" i="26"/>
  <c r="T103" i="26"/>
  <c r="B95" i="26"/>
  <c r="T86" i="26"/>
  <c r="B78" i="26"/>
  <c r="T73" i="26"/>
  <c r="T69" i="26"/>
  <c r="T66" i="26"/>
  <c r="T67" i="26"/>
  <c r="F61" i="26"/>
  <c r="W61" i="26"/>
  <c r="B61" i="26"/>
  <c r="T52" i="26"/>
  <c r="T56" i="26"/>
  <c r="B44" i="26"/>
  <c r="B27" i="26"/>
  <c r="A284" i="26"/>
  <c r="A283" i="26"/>
  <c r="A282" i="26"/>
  <c r="A281" i="26"/>
  <c r="A280" i="26"/>
  <c r="A279" i="26"/>
  <c r="A278" i="26"/>
  <c r="A277" i="26"/>
  <c r="A276" i="26"/>
  <c r="A275" i="26"/>
  <c r="A274" i="26"/>
  <c r="A272" i="26"/>
  <c r="A250" i="26"/>
  <c r="A249" i="26"/>
  <c r="A248" i="26"/>
  <c r="A247" i="26"/>
  <c r="A246" i="26"/>
  <c r="A245" i="26"/>
  <c r="A244" i="26"/>
  <c r="A243" i="26"/>
  <c r="A242" i="26"/>
  <c r="A241" i="26"/>
  <c r="A240" i="26"/>
  <c r="A238" i="26"/>
  <c r="A231" i="26"/>
  <c r="A230" i="26"/>
  <c r="A229" i="26"/>
  <c r="A228" i="26"/>
  <c r="A227" i="26"/>
  <c r="A226" i="26"/>
  <c r="A225" i="26"/>
  <c r="A224" i="26"/>
  <c r="A223" i="26"/>
  <c r="A222" i="26"/>
  <c r="A221" i="26"/>
  <c r="A219" i="26"/>
  <c r="A214" i="26"/>
  <c r="A213" i="26"/>
  <c r="A212" i="26"/>
  <c r="A211" i="26"/>
  <c r="A210" i="26"/>
  <c r="A209" i="26"/>
  <c r="A208" i="26"/>
  <c r="A207" i="26"/>
  <c r="A206" i="26"/>
  <c r="A205" i="26"/>
  <c r="A204" i="26"/>
  <c r="A202" i="26"/>
  <c r="A197" i="26"/>
  <c r="A196" i="26"/>
  <c r="A195" i="26"/>
  <c r="A194" i="26"/>
  <c r="A193" i="26"/>
  <c r="A192" i="26"/>
  <c r="A191" i="26"/>
  <c r="A190" i="26"/>
  <c r="A189" i="26"/>
  <c r="A188" i="26"/>
  <c r="A187" i="26"/>
  <c r="A185" i="26"/>
  <c r="A180" i="26"/>
  <c r="A179" i="26"/>
  <c r="A178" i="26"/>
  <c r="A177" i="26"/>
  <c r="A176" i="26"/>
  <c r="A175" i="26"/>
  <c r="A174" i="26"/>
  <c r="A173" i="26"/>
  <c r="A172" i="26"/>
  <c r="A171" i="26"/>
  <c r="A170" i="26"/>
  <c r="A168" i="26"/>
  <c r="A161" i="26"/>
  <c r="A160" i="26"/>
  <c r="A159" i="26"/>
  <c r="A158" i="26"/>
  <c r="A157" i="26"/>
  <c r="A156" i="26"/>
  <c r="A155" i="26"/>
  <c r="A154" i="26"/>
  <c r="A153" i="26"/>
  <c r="A152" i="26"/>
  <c r="A151" i="26"/>
  <c r="A149" i="26"/>
  <c r="A144" i="26"/>
  <c r="A143" i="26"/>
  <c r="A142" i="26"/>
  <c r="A141" i="26"/>
  <c r="A140" i="26"/>
  <c r="A139" i="26"/>
  <c r="A138" i="26"/>
  <c r="A137" i="26"/>
  <c r="A136" i="26"/>
  <c r="A135" i="26"/>
  <c r="A134" i="26"/>
  <c r="A132" i="26"/>
  <c r="A127" i="26"/>
  <c r="A126" i="26"/>
  <c r="A125" i="26"/>
  <c r="A124" i="26"/>
  <c r="A123" i="26"/>
  <c r="A122" i="26"/>
  <c r="A121" i="26"/>
  <c r="A120" i="26"/>
  <c r="A119" i="26"/>
  <c r="A118" i="26"/>
  <c r="A117" i="26"/>
  <c r="A115" i="26"/>
  <c r="A110" i="26"/>
  <c r="A109" i="26"/>
  <c r="A108" i="26"/>
  <c r="A107" i="26"/>
  <c r="A106" i="26"/>
  <c r="A105" i="26"/>
  <c r="A104" i="26"/>
  <c r="A103" i="26"/>
  <c r="A102" i="26"/>
  <c r="A101" i="26"/>
  <c r="A100" i="26"/>
  <c r="A98" i="26"/>
  <c r="A93" i="26"/>
  <c r="A92" i="26"/>
  <c r="A91" i="26"/>
  <c r="A90" i="26"/>
  <c r="A89" i="26"/>
  <c r="A88" i="26"/>
  <c r="A87" i="26"/>
  <c r="A86" i="26"/>
  <c r="A85" i="26"/>
  <c r="A84" i="26"/>
  <c r="A83" i="26"/>
  <c r="A81" i="26"/>
  <c r="A76" i="26"/>
  <c r="A75" i="26"/>
  <c r="A74" i="26"/>
  <c r="A73" i="26"/>
  <c r="A72" i="26"/>
  <c r="A71" i="26"/>
  <c r="A70" i="26"/>
  <c r="A69" i="26"/>
  <c r="A68" i="26"/>
  <c r="A67" i="26"/>
  <c r="A66" i="26"/>
  <c r="A64" i="26"/>
  <c r="A59" i="26"/>
  <c r="A58" i="26"/>
  <c r="A57" i="26"/>
  <c r="A56" i="26"/>
  <c r="A55" i="26"/>
  <c r="A54" i="26"/>
  <c r="A53" i="26"/>
  <c r="A52" i="26"/>
  <c r="A51" i="26"/>
  <c r="A50" i="26"/>
  <c r="A49" i="26"/>
  <c r="A47" i="26"/>
  <c r="A41" i="26"/>
  <c r="A40" i="26"/>
  <c r="A39" i="26"/>
  <c r="A38" i="26"/>
  <c r="A37" i="26"/>
  <c r="A36" i="26"/>
  <c r="A32" i="26"/>
  <c r="AP52" i="28"/>
  <c r="AQ51" i="28"/>
  <c r="AP53" i="28"/>
  <c r="J91" i="26"/>
  <c r="D91" i="26"/>
  <c r="F91" i="26"/>
  <c r="R91" i="26"/>
  <c r="H91" i="26"/>
  <c r="B91" i="26"/>
  <c r="L91" i="26"/>
  <c r="P91" i="26"/>
  <c r="N91" i="26"/>
  <c r="T281" i="26"/>
  <c r="T71" i="26"/>
  <c r="AP54" i="28"/>
  <c r="T91" i="26"/>
  <c r="T117" i="26"/>
  <c r="T83" i="26"/>
  <c r="T100" i="26"/>
  <c r="T151" i="26"/>
  <c r="T274" i="26"/>
  <c r="T276" i="26"/>
  <c r="T275" i="26"/>
  <c r="T242" i="26"/>
  <c r="T240" i="26"/>
  <c r="T241" i="26"/>
  <c r="T221" i="26"/>
  <c r="T187" i="26"/>
  <c r="T170" i="26"/>
  <c r="T49" i="26"/>
  <c r="AQ53" i="28"/>
  <c r="AQ52" i="28"/>
  <c r="AR51" i="28"/>
  <c r="T68" i="26"/>
  <c r="AQ54" i="28"/>
  <c r="T7" i="26"/>
  <c r="T32" i="26"/>
  <c r="AR53" i="28"/>
  <c r="AR52" i="28"/>
  <c r="AS51" i="28"/>
  <c r="A42" i="26"/>
  <c r="A35" i="26"/>
  <c r="A34" i="26"/>
  <c r="A33" i="26"/>
  <c r="A30" i="26"/>
  <c r="AR54" i="28"/>
  <c r="A77" i="27"/>
  <c r="A78" i="27"/>
  <c r="A79" i="27"/>
  <c r="A80" i="27"/>
  <c r="A81"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E9" i="19"/>
  <c r="AS52" i="28"/>
  <c r="AT51" i="28"/>
  <c r="AS53" i="28"/>
  <c r="H26" i="23"/>
  <c r="I8" i="25"/>
  <c r="I10" i="25"/>
  <c r="G10" i="25"/>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40"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c r="I24" i="25"/>
  <c r="E38" i="24"/>
  <c r="F38" i="24"/>
  <c r="E18" i="24"/>
  <c r="E24" i="24"/>
  <c r="E8" i="24"/>
  <c r="F18" i="24"/>
  <c r="F8" i="24"/>
  <c r="F24" i="24"/>
  <c r="AT53" i="28"/>
  <c r="AT52" i="28"/>
  <c r="G10" i="23"/>
  <c r="AT54" i="28"/>
  <c r="AU51" i="28"/>
  <c r="G38" i="19"/>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c r="H37" i="19"/>
  <c r="I37" i="24"/>
  <c r="I37" i="19"/>
  <c r="J37" i="24"/>
  <c r="J37" i="19"/>
  <c r="K37" i="24"/>
  <c r="K37" i="19"/>
  <c r="L37" i="24"/>
  <c r="L37" i="19"/>
  <c r="M37" i="24"/>
  <c r="M37" i="19"/>
  <c r="N37" i="24"/>
  <c r="N37" i="19"/>
  <c r="O37" i="24"/>
  <c r="O37" i="19"/>
  <c r="P37" i="24"/>
  <c r="P37" i="19"/>
  <c r="Q37" i="24"/>
  <c r="Q37" i="19"/>
  <c r="R37" i="24"/>
  <c r="R37" i="19"/>
  <c r="S37" i="24"/>
  <c r="S37" i="19"/>
  <c r="T37" i="24"/>
  <c r="V37" i="19"/>
  <c r="W37" i="24"/>
  <c r="W37" i="19"/>
  <c r="X37" i="24"/>
  <c r="X37" i="19"/>
  <c r="Y37" i="24"/>
  <c r="Y37" i="19"/>
  <c r="Z37" i="24"/>
  <c r="Z37" i="19"/>
  <c r="AA37" i="24"/>
  <c r="AA37" i="19"/>
  <c r="AB37" i="24"/>
  <c r="AB37" i="19"/>
  <c r="AC37" i="24"/>
  <c r="AC37" i="19"/>
  <c r="AD37" i="24"/>
  <c r="AD37" i="19"/>
  <c r="AE37" i="24"/>
  <c r="AE37" i="19"/>
  <c r="AF37" i="24"/>
  <c r="AF37" i="19"/>
  <c r="AG37" i="24"/>
  <c r="AG37" i="19"/>
  <c r="AH37" i="24"/>
  <c r="AH37" i="19"/>
  <c r="AI37" i="24"/>
  <c r="AI37" i="19"/>
  <c r="AJ37" i="24"/>
  <c r="F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41"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AU52" i="28"/>
  <c r="AV51" i="28"/>
  <c r="AU53" i="28"/>
  <c r="G37" i="24"/>
  <c r="E38" i="19"/>
  <c r="D70" i="27"/>
  <c r="E56" i="27"/>
  <c r="AU54" i="28"/>
  <c r="E64" i="27"/>
  <c r="E68" i="27"/>
  <c r="E58" i="27"/>
  <c r="E67" i="27"/>
  <c r="E63" i="27"/>
  <c r="E57" i="27"/>
  <c r="E66" i="27"/>
  <c r="E65" i="27"/>
  <c r="E60" i="27"/>
  <c r="E69" i="27"/>
  <c r="E61" i="27"/>
  <c r="E59" i="27"/>
  <c r="E62" i="27"/>
  <c r="AV52" i="28"/>
  <c r="AW51" i="28"/>
  <c r="AV53" i="28"/>
  <c r="E70"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4" i="28"/>
  <c r="AW52" i="28"/>
  <c r="AX51" i="28"/>
  <c r="AW53" i="28"/>
  <c r="E18" i="19"/>
  <c r="AW54"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R17" i="18"/>
  <c r="Q17" i="18"/>
  <c r="P17" i="18"/>
  <c r="O17" i="18"/>
  <c r="N17" i="18"/>
  <c r="M17" i="18"/>
  <c r="L17" i="18"/>
  <c r="K17" i="18"/>
  <c r="J17" i="18"/>
  <c r="I17" i="18"/>
  <c r="H17" i="18"/>
  <c r="G17" i="18"/>
  <c r="F17" i="18"/>
  <c r="E17" i="18"/>
  <c r="AI21" i="18"/>
  <c r="AX52" i="28"/>
  <c r="AY51" i="28"/>
  <c r="AX53" i="28"/>
  <c r="E8" i="19"/>
  <c r="E24" i="19"/>
  <c r="AX54" i="28"/>
  <c r="AY52" i="28"/>
  <c r="AZ51" i="28"/>
  <c r="AY53" i="28"/>
  <c r="I11" i="23"/>
  <c r="G29" i="7"/>
  <c r="I8" i="23"/>
  <c r="H29" i="7"/>
  <c r="J8" i="23"/>
  <c r="I29" i="7"/>
  <c r="K8" i="23"/>
  <c r="J29" i="7"/>
  <c r="L8" i="23"/>
  <c r="H5" i="3"/>
  <c r="H5" i="8"/>
  <c r="H5" i="9"/>
  <c r="H5" i="11"/>
  <c r="H5" i="13"/>
  <c r="H5" i="14"/>
  <c r="H5" i="15"/>
  <c r="H5" i="16"/>
  <c r="H5" i="17"/>
  <c r="H5" i="5"/>
  <c r="H5" i="4"/>
  <c r="F28" i="7"/>
  <c r="AY54" i="28"/>
  <c r="J11" i="25"/>
  <c r="F43" i="28"/>
  <c r="M8" i="25"/>
  <c r="L26" i="23"/>
  <c r="M24" i="25"/>
  <c r="L8" i="25"/>
  <c r="K26" i="23"/>
  <c r="L24" i="25"/>
  <c r="I26" i="23"/>
  <c r="J8" i="25"/>
  <c r="J26" i="23"/>
  <c r="K24" i="25"/>
  <c r="K8" i="25"/>
  <c r="H8" i="18"/>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G20" i="11"/>
  <c r="F20" i="11"/>
  <c r="G19" i="11"/>
  <c r="F19" i="11"/>
  <c r="D19" i="1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G13" i="11"/>
  <c r="F13" i="11"/>
  <c r="G12" i="11"/>
  <c r="F12" i="11"/>
  <c r="Y11" i="11"/>
  <c r="X11" i="11"/>
  <c r="W11" i="11"/>
  <c r="V11" i="11"/>
  <c r="U11" i="11"/>
  <c r="T11" i="11"/>
  <c r="S11" i="11"/>
  <c r="R11" i="11"/>
  <c r="Q11" i="11"/>
  <c r="P11" i="11"/>
  <c r="O11" i="11"/>
  <c r="N11" i="11"/>
  <c r="M11" i="11"/>
  <c r="L11" i="11"/>
  <c r="K11" i="11"/>
  <c r="J11" i="11"/>
  <c r="I11" i="11"/>
  <c r="H11" i="11"/>
  <c r="G10" i="11"/>
  <c r="F10" i="11"/>
  <c r="G9" i="11"/>
  <c r="F9" i="11"/>
  <c r="Y8" i="11"/>
  <c r="X8" i="11"/>
  <c r="W8" i="11"/>
  <c r="V8" i="11"/>
  <c r="U8" i="11"/>
  <c r="T8" i="11"/>
  <c r="S8" i="11"/>
  <c r="R8" i="11"/>
  <c r="Q8" i="11"/>
  <c r="P8" i="11"/>
  <c r="O8" i="11"/>
  <c r="N8" i="11"/>
  <c r="M8" i="11"/>
  <c r="L8" i="11"/>
  <c r="K8" i="11"/>
  <c r="J8" i="11"/>
  <c r="I8" i="11"/>
  <c r="H8" i="11"/>
  <c r="G7" i="11"/>
  <c r="F7" i="11"/>
  <c r="D7" i="11"/>
  <c r="J5" i="11"/>
  <c r="L5" i="11"/>
  <c r="N5" i="11"/>
  <c r="P5" i="11"/>
  <c r="R5" i="11"/>
  <c r="T5" i="11"/>
  <c r="V5" i="11"/>
  <c r="X5" i="11"/>
  <c r="G35" i="13"/>
  <c r="F35" i="13"/>
  <c r="G34" i="13"/>
  <c r="F34" i="13"/>
  <c r="G33" i="13"/>
  <c r="F33" i="13"/>
  <c r="D33" i="13"/>
  <c r="G32" i="13"/>
  <c r="F32" i="13"/>
  <c r="G31" i="13"/>
  <c r="F31" i="13"/>
  <c r="G30" i="13"/>
  <c r="F30" i="13"/>
  <c r="G29" i="13"/>
  <c r="F29" i="13"/>
  <c r="D29" i="13"/>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G20" i="13"/>
  <c r="F20" i="13"/>
  <c r="G19" i="13"/>
  <c r="F19" i="13"/>
  <c r="G18" i="13"/>
  <c r="F18" i="13"/>
  <c r="G17" i="13"/>
  <c r="F17" i="13"/>
  <c r="D17" i="13"/>
  <c r="Y16" i="13"/>
  <c r="X16" i="13"/>
  <c r="W16" i="13"/>
  <c r="V16" i="13"/>
  <c r="U16" i="13"/>
  <c r="T16" i="13"/>
  <c r="S16" i="13"/>
  <c r="R16" i="13"/>
  <c r="Q16" i="13"/>
  <c r="P16" i="13"/>
  <c r="O16" i="13"/>
  <c r="N16" i="13"/>
  <c r="M16" i="13"/>
  <c r="L16" i="13"/>
  <c r="K16" i="13"/>
  <c r="J16" i="13"/>
  <c r="I16" i="13"/>
  <c r="H16" i="13"/>
  <c r="G15" i="13"/>
  <c r="F15" i="13"/>
  <c r="G14" i="13"/>
  <c r="F14" i="13"/>
  <c r="G13" i="13"/>
  <c r="F13" i="13"/>
  <c r="D13" i="13"/>
  <c r="G12" i="13"/>
  <c r="F12" i="13"/>
  <c r="Y11" i="13"/>
  <c r="X11" i="13"/>
  <c r="W11" i="13"/>
  <c r="V11" i="13"/>
  <c r="U11" i="13"/>
  <c r="T11" i="13"/>
  <c r="S11" i="13"/>
  <c r="R11" i="13"/>
  <c r="Q11" i="13"/>
  <c r="P11" i="13"/>
  <c r="O11" i="13"/>
  <c r="N11" i="13"/>
  <c r="M11" i="13"/>
  <c r="L11" i="13"/>
  <c r="K11" i="13"/>
  <c r="J11" i="13"/>
  <c r="I11" i="13"/>
  <c r="H11" i="13"/>
  <c r="G10" i="13"/>
  <c r="F10" i="13"/>
  <c r="G9" i="13"/>
  <c r="F9" i="13"/>
  <c r="D9" i="13"/>
  <c r="Y8" i="13"/>
  <c r="X8" i="13"/>
  <c r="W8" i="13"/>
  <c r="V8" i="13"/>
  <c r="U8" i="13"/>
  <c r="T8" i="13"/>
  <c r="S8" i="13"/>
  <c r="R8" i="13"/>
  <c r="Q8" i="13"/>
  <c r="P8" i="13"/>
  <c r="O8" i="13"/>
  <c r="N8" i="13"/>
  <c r="M8" i="13"/>
  <c r="L8" i="13"/>
  <c r="K8" i="13"/>
  <c r="J8" i="13"/>
  <c r="I8" i="13"/>
  <c r="G8" i="13"/>
  <c r="H8" i="13"/>
  <c r="G7" i="13"/>
  <c r="F7" i="13"/>
  <c r="D7" i="13"/>
  <c r="J5" i="13"/>
  <c r="L5" i="13"/>
  <c r="N5" i="13"/>
  <c r="P5" i="13"/>
  <c r="R5" i="13"/>
  <c r="T5" i="13"/>
  <c r="V5" i="13"/>
  <c r="X5" i="13"/>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G20" i="14"/>
  <c r="F20" i="14"/>
  <c r="G19" i="14"/>
  <c r="F19" i="14"/>
  <c r="G18" i="14"/>
  <c r="F18" i="14"/>
  <c r="G17" i="14"/>
  <c r="F17" i="14"/>
  <c r="G15" i="14"/>
  <c r="F15" i="14"/>
  <c r="G14" i="14"/>
  <c r="F14" i="14"/>
  <c r="D14" i="14"/>
  <c r="G13" i="14"/>
  <c r="F13" i="14"/>
  <c r="G12" i="14"/>
  <c r="F12" i="14"/>
  <c r="G10" i="14"/>
  <c r="F10" i="14"/>
  <c r="D10" i="14"/>
  <c r="G9" i="14"/>
  <c r="F9" i="14"/>
  <c r="G7" i="14"/>
  <c r="F7" i="14"/>
  <c r="D7" i="14"/>
  <c r="J5" i="14"/>
  <c r="L5" i="14"/>
  <c r="N5" i="14"/>
  <c r="P5" i="14"/>
  <c r="R5" i="14"/>
  <c r="T5" i="14"/>
  <c r="V5" i="14"/>
  <c r="X5" i="14"/>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Y21" i="15"/>
  <c r="X21" i="15"/>
  <c r="W21" i="15"/>
  <c r="V21" i="15"/>
  <c r="U21" i="15"/>
  <c r="T21" i="15"/>
  <c r="S21" i="15"/>
  <c r="R21" i="15"/>
  <c r="Q21" i="15"/>
  <c r="P21" i="15"/>
  <c r="O21" i="15"/>
  <c r="N21" i="15"/>
  <c r="G20" i="15"/>
  <c r="F20" i="15"/>
  <c r="D20" i="15"/>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c r="Y8" i="15"/>
  <c r="X8" i="15"/>
  <c r="W8" i="15"/>
  <c r="V8" i="15"/>
  <c r="U8" i="15"/>
  <c r="T8" i="15"/>
  <c r="S8" i="15"/>
  <c r="R8" i="15"/>
  <c r="Q8" i="15"/>
  <c r="P8" i="15"/>
  <c r="O8" i="15"/>
  <c r="N8" i="15"/>
  <c r="M8" i="15"/>
  <c r="L8" i="15"/>
  <c r="K8" i="15"/>
  <c r="J8" i="15"/>
  <c r="I8" i="15"/>
  <c r="H8" i="15"/>
  <c r="G7" i="15"/>
  <c r="F7" i="15"/>
  <c r="J5" i="15"/>
  <c r="L5" i="15"/>
  <c r="N5" i="15"/>
  <c r="P5" i="15"/>
  <c r="R5" i="15"/>
  <c r="T5" i="15"/>
  <c r="V5" i="15"/>
  <c r="X5" i="15"/>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G20" i="16"/>
  <c r="F20" i="16"/>
  <c r="G19" i="16"/>
  <c r="F19" i="16"/>
  <c r="G18" i="16"/>
  <c r="F18" i="16"/>
  <c r="G17" i="16"/>
  <c r="F17" i="16"/>
  <c r="Y16" i="16"/>
  <c r="X16" i="16"/>
  <c r="W16" i="16"/>
  <c r="V16" i="16"/>
  <c r="U16" i="16"/>
  <c r="T16" i="16"/>
  <c r="S16" i="16"/>
  <c r="R16" i="16"/>
  <c r="Q16" i="16"/>
  <c r="P16" i="16"/>
  <c r="O16" i="16"/>
  <c r="N16" i="16"/>
  <c r="M16" i="16"/>
  <c r="L16" i="16"/>
  <c r="K16" i="16"/>
  <c r="J16" i="16"/>
  <c r="I16" i="16"/>
  <c r="H16" i="16"/>
  <c r="G15" i="16"/>
  <c r="F15" i="16"/>
  <c r="G14" i="16"/>
  <c r="F14" i="16"/>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c r="Y8" i="16"/>
  <c r="X8" i="16"/>
  <c r="X36" i="16"/>
  <c r="W8" i="16"/>
  <c r="V8" i="16"/>
  <c r="U8" i="16"/>
  <c r="T8" i="16"/>
  <c r="S8" i="16"/>
  <c r="R8" i="16"/>
  <c r="Q8" i="16"/>
  <c r="P8" i="16"/>
  <c r="P36" i="16"/>
  <c r="O8" i="16"/>
  <c r="N8" i="16"/>
  <c r="M8" i="16"/>
  <c r="L8" i="16"/>
  <c r="K8" i="16"/>
  <c r="J8" i="16"/>
  <c r="I8" i="16"/>
  <c r="H8" i="16"/>
  <c r="G7" i="16"/>
  <c r="F7" i="16"/>
  <c r="D7" i="16"/>
  <c r="J5" i="16"/>
  <c r="L5" i="16"/>
  <c r="N5" i="16"/>
  <c r="P5" i="16"/>
  <c r="R5" i="16"/>
  <c r="T5" i="16"/>
  <c r="V5" i="16"/>
  <c r="X5" i="16"/>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G20" i="17"/>
  <c r="F20" i="17"/>
  <c r="G19" i="17"/>
  <c r="F19" i="17"/>
  <c r="D19" i="17"/>
  <c r="G18" i="17"/>
  <c r="F18" i="17"/>
  <c r="G17" i="17"/>
  <c r="F17" i="17"/>
  <c r="Y16" i="17"/>
  <c r="X16" i="17"/>
  <c r="W16" i="17"/>
  <c r="V16" i="17"/>
  <c r="U16" i="17"/>
  <c r="T16" i="17"/>
  <c r="S16" i="17"/>
  <c r="R16" i="17"/>
  <c r="Q16" i="17"/>
  <c r="P16" i="17"/>
  <c r="O16" i="17"/>
  <c r="N16" i="17"/>
  <c r="M16" i="17"/>
  <c r="L16" i="17"/>
  <c r="K16" i="17"/>
  <c r="J16" i="17"/>
  <c r="I16" i="17"/>
  <c r="H16" i="17"/>
  <c r="G15" i="17"/>
  <c r="F15" i="17"/>
  <c r="D15" i="17"/>
  <c r="G14" i="17"/>
  <c r="F14" i="17"/>
  <c r="G13" i="17"/>
  <c r="F13" i="17"/>
  <c r="D13" i="17"/>
  <c r="G12" i="17"/>
  <c r="F12" i="17"/>
  <c r="Y11" i="17"/>
  <c r="X11" i="17"/>
  <c r="W11" i="17"/>
  <c r="V11" i="17"/>
  <c r="U11" i="17"/>
  <c r="T11" i="17"/>
  <c r="S11" i="17"/>
  <c r="R11" i="17"/>
  <c r="Q11" i="17"/>
  <c r="P11" i="17"/>
  <c r="O11" i="17"/>
  <c r="N11" i="17"/>
  <c r="M11" i="17"/>
  <c r="L11" i="17"/>
  <c r="K11" i="17"/>
  <c r="J11" i="17"/>
  <c r="I11" i="17"/>
  <c r="H11" i="17"/>
  <c r="G10" i="17"/>
  <c r="D10" i="17"/>
  <c r="F10" i="17"/>
  <c r="G9" i="17"/>
  <c r="F9" i="17"/>
  <c r="D9" i="17"/>
  <c r="Y8" i="17"/>
  <c r="X8" i="17"/>
  <c r="W8" i="17"/>
  <c r="V8" i="17"/>
  <c r="U8" i="17"/>
  <c r="T8" i="17"/>
  <c r="S8" i="17"/>
  <c r="R8" i="17"/>
  <c r="Q8" i="17"/>
  <c r="P8" i="17"/>
  <c r="O8" i="17"/>
  <c r="N8" i="17"/>
  <c r="M8" i="17"/>
  <c r="L8" i="17"/>
  <c r="K8" i="17"/>
  <c r="J8" i="17"/>
  <c r="I8" i="17"/>
  <c r="H8" i="17"/>
  <c r="G7" i="17"/>
  <c r="F7" i="17"/>
  <c r="J5" i="17"/>
  <c r="L5" i="17"/>
  <c r="N5" i="17"/>
  <c r="P5" i="17"/>
  <c r="R5" i="17"/>
  <c r="T5" i="17"/>
  <c r="V5" i="17"/>
  <c r="X5" i="17"/>
  <c r="G35" i="9"/>
  <c r="F35" i="9"/>
  <c r="G34" i="9"/>
  <c r="F34" i="9"/>
  <c r="G33" i="9"/>
  <c r="F33" i="9"/>
  <c r="G32" i="9"/>
  <c r="F32" i="9"/>
  <c r="G31" i="9"/>
  <c r="F31" i="9"/>
  <c r="G30" i="9"/>
  <c r="F30" i="9"/>
  <c r="G29" i="9"/>
  <c r="F29" i="9"/>
  <c r="G28" i="9"/>
  <c r="F28" i="9"/>
  <c r="D28" i="9"/>
  <c r="G27" i="9"/>
  <c r="F27" i="9"/>
  <c r="G26" i="9"/>
  <c r="F26" i="9"/>
  <c r="G25" i="9"/>
  <c r="F25" i="9"/>
  <c r="G24" i="9"/>
  <c r="F24" i="9"/>
  <c r="G23" i="9"/>
  <c r="F23" i="9"/>
  <c r="G22" i="9"/>
  <c r="F22" i="9"/>
  <c r="Y21" i="9"/>
  <c r="X21" i="9"/>
  <c r="W21" i="9"/>
  <c r="V21" i="9"/>
  <c r="U21" i="9"/>
  <c r="T21" i="9"/>
  <c r="S21" i="9"/>
  <c r="R21" i="9"/>
  <c r="Q21" i="9"/>
  <c r="P21" i="9"/>
  <c r="O21" i="9"/>
  <c r="N21" i="9"/>
  <c r="G20" i="9"/>
  <c r="F20" i="9"/>
  <c r="G19" i="9"/>
  <c r="F19" i="9"/>
  <c r="G18" i="9"/>
  <c r="F18" i="9"/>
  <c r="G17" i="9"/>
  <c r="F17" i="9"/>
  <c r="Y16" i="9"/>
  <c r="X16" i="9"/>
  <c r="W16" i="9"/>
  <c r="V16" i="9"/>
  <c r="U16" i="9"/>
  <c r="T16" i="9"/>
  <c r="S16" i="9"/>
  <c r="R16" i="9"/>
  <c r="Q16" i="9"/>
  <c r="P16" i="9"/>
  <c r="O16" i="9"/>
  <c r="N16" i="9"/>
  <c r="M16" i="9"/>
  <c r="L16" i="9"/>
  <c r="K16" i="9"/>
  <c r="J16" i="9"/>
  <c r="I16" i="9"/>
  <c r="H16" i="9"/>
  <c r="G15" i="9"/>
  <c r="F15" i="9"/>
  <c r="D15" i="9"/>
  <c r="G14" i="9"/>
  <c r="F14" i="9"/>
  <c r="G13" i="9"/>
  <c r="F13" i="9"/>
  <c r="G12" i="9"/>
  <c r="F12" i="9"/>
  <c r="Y11" i="9"/>
  <c r="X11" i="9"/>
  <c r="W11" i="9"/>
  <c r="V11" i="9"/>
  <c r="U11" i="9"/>
  <c r="T11" i="9"/>
  <c r="S11" i="9"/>
  <c r="R11" i="9"/>
  <c r="Q11" i="9"/>
  <c r="P11" i="9"/>
  <c r="O11" i="9"/>
  <c r="N11" i="9"/>
  <c r="M11" i="9"/>
  <c r="L11" i="9"/>
  <c r="K11" i="9"/>
  <c r="J11" i="9"/>
  <c r="I11" i="9"/>
  <c r="H11" i="9"/>
  <c r="G10" i="9"/>
  <c r="F10" i="9"/>
  <c r="G9" i="9"/>
  <c r="F9" i="9"/>
  <c r="Y8" i="9"/>
  <c r="X8" i="9"/>
  <c r="W8" i="9"/>
  <c r="V8" i="9"/>
  <c r="U8" i="9"/>
  <c r="T8" i="9"/>
  <c r="S8" i="9"/>
  <c r="R8" i="9"/>
  <c r="Q8" i="9"/>
  <c r="P8" i="9"/>
  <c r="O8" i="9"/>
  <c r="N8" i="9"/>
  <c r="M8" i="9"/>
  <c r="L8" i="9"/>
  <c r="K8" i="9"/>
  <c r="J8" i="9"/>
  <c r="I8" i="9"/>
  <c r="H8" i="9"/>
  <c r="G7" i="9"/>
  <c r="F7" i="9"/>
  <c r="D7" i="9"/>
  <c r="J5" i="9"/>
  <c r="L5" i="9"/>
  <c r="N5" i="9"/>
  <c r="P5" i="9"/>
  <c r="R5" i="9"/>
  <c r="T5" i="9"/>
  <c r="V5" i="9"/>
  <c r="X5" i="9"/>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Y21" i="8"/>
  <c r="X21" i="8"/>
  <c r="W21" i="8"/>
  <c r="V21" i="8"/>
  <c r="U21" i="8"/>
  <c r="T20" i="34"/>
  <c r="T21" i="8"/>
  <c r="S21" i="8"/>
  <c r="Q21" i="8"/>
  <c r="P20" i="34"/>
  <c r="O21" i="8"/>
  <c r="M21" i="8"/>
  <c r="L20" i="34"/>
  <c r="K21" i="8"/>
  <c r="I21" i="8"/>
  <c r="H20" i="34"/>
  <c r="G20" i="8"/>
  <c r="F20" i="8"/>
  <c r="G19" i="8"/>
  <c r="F19" i="8"/>
  <c r="G18" i="8"/>
  <c r="F18" i="8"/>
  <c r="G17" i="8"/>
  <c r="F17" i="8"/>
  <c r="Y16" i="8"/>
  <c r="X16" i="8"/>
  <c r="W16" i="8"/>
  <c r="V15" i="34"/>
  <c r="V16" i="8"/>
  <c r="U16" i="8"/>
  <c r="T16" i="8"/>
  <c r="S16" i="8"/>
  <c r="R15" i="34"/>
  <c r="R16" i="8"/>
  <c r="Q16" i="8"/>
  <c r="P16" i="8"/>
  <c r="O16" i="8"/>
  <c r="N15" i="34"/>
  <c r="N16" i="8"/>
  <c r="M16" i="8"/>
  <c r="L16" i="8"/>
  <c r="K16" i="8"/>
  <c r="J15" i="34"/>
  <c r="J16" i="8"/>
  <c r="I16" i="8"/>
  <c r="H16" i="8"/>
  <c r="G15" i="8"/>
  <c r="F15" i="8"/>
  <c r="G14" i="8"/>
  <c r="F14" i="8"/>
  <c r="G13" i="8"/>
  <c r="F13" i="8"/>
  <c r="G12" i="8"/>
  <c r="F12" i="8"/>
  <c r="Y11" i="8"/>
  <c r="X11" i="8"/>
  <c r="W11" i="8"/>
  <c r="V11" i="8"/>
  <c r="U11" i="8"/>
  <c r="T10" i="34"/>
  <c r="T11" i="8"/>
  <c r="S11" i="8"/>
  <c r="R11" i="8"/>
  <c r="Q11" i="8"/>
  <c r="P10" i="34"/>
  <c r="P11" i="8"/>
  <c r="O11" i="8"/>
  <c r="N11" i="8"/>
  <c r="M11" i="8"/>
  <c r="L10" i="34"/>
  <c r="L11" i="8"/>
  <c r="K11" i="8"/>
  <c r="J11" i="8"/>
  <c r="I11" i="8"/>
  <c r="H10" i="34"/>
  <c r="H11" i="8"/>
  <c r="G10" i="8"/>
  <c r="F10" i="8"/>
  <c r="G9" i="8"/>
  <c r="F9" i="8"/>
  <c r="Y8" i="8"/>
  <c r="X8" i="8"/>
  <c r="W8" i="8"/>
  <c r="V7" i="34"/>
  <c r="V8" i="8"/>
  <c r="U8" i="8"/>
  <c r="T8" i="8"/>
  <c r="S8" i="8"/>
  <c r="R7" i="34"/>
  <c r="R8" i="8"/>
  <c r="Q8" i="8"/>
  <c r="P8" i="8"/>
  <c r="O8" i="8"/>
  <c r="N7" i="34"/>
  <c r="N8" i="8"/>
  <c r="M8" i="8"/>
  <c r="L8" i="8"/>
  <c r="K8" i="8"/>
  <c r="J7" i="34"/>
  <c r="L41" i="34"/>
  <c r="J8" i="8"/>
  <c r="I8" i="8"/>
  <c r="H8" i="8"/>
  <c r="G7" i="8"/>
  <c r="F7" i="8"/>
  <c r="J5" i="8"/>
  <c r="L5" i="8"/>
  <c r="N5" i="8"/>
  <c r="P5" i="8"/>
  <c r="R5" i="8"/>
  <c r="T5" i="8"/>
  <c r="V5" i="8"/>
  <c r="X5" i="8"/>
  <c r="D14" i="16"/>
  <c r="D20" i="16"/>
  <c r="D10" i="11"/>
  <c r="D12" i="11"/>
  <c r="D14" i="11"/>
  <c r="D9" i="8"/>
  <c r="D13" i="8"/>
  <c r="K7" i="34"/>
  <c r="M41" i="34"/>
  <c r="S7" i="34"/>
  <c r="U41" i="34"/>
  <c r="I10" i="34"/>
  <c r="M10" i="34"/>
  <c r="Q10" i="34"/>
  <c r="U10" i="34"/>
  <c r="G15" i="34"/>
  <c r="K15" i="34"/>
  <c r="O15" i="34"/>
  <c r="S15" i="34"/>
  <c r="M20" i="34"/>
  <c r="Q20" i="34"/>
  <c r="U20" i="34"/>
  <c r="J10" i="34"/>
  <c r="R20" i="34"/>
  <c r="G7" i="34"/>
  <c r="O7" i="34"/>
  <c r="Q41" i="34"/>
  <c r="H7" i="34"/>
  <c r="L7" i="34"/>
  <c r="N41" i="34"/>
  <c r="P7" i="34"/>
  <c r="T7" i="34"/>
  <c r="N10" i="34"/>
  <c r="R10" i="34"/>
  <c r="V10" i="34"/>
  <c r="H15" i="34"/>
  <c r="L15" i="34"/>
  <c r="P15" i="34"/>
  <c r="T15" i="34"/>
  <c r="N20" i="34"/>
  <c r="V20" i="34"/>
  <c r="I7" i="34"/>
  <c r="M7" i="34"/>
  <c r="O41" i="34"/>
  <c r="Q7" i="34"/>
  <c r="S41" i="34"/>
  <c r="J20" i="34"/>
  <c r="I20" i="34"/>
  <c r="U7" i="34"/>
  <c r="W41" i="34"/>
  <c r="G10" i="34"/>
  <c r="K10" i="34"/>
  <c r="O10" i="34"/>
  <c r="S10" i="34"/>
  <c r="I15" i="34"/>
  <c r="M15" i="34"/>
  <c r="Q15" i="34"/>
  <c r="U15" i="34"/>
  <c r="G20" i="34"/>
  <c r="K20" i="34"/>
  <c r="O20" i="34"/>
  <c r="S20" i="34"/>
  <c r="D10" i="9"/>
  <c r="D17" i="9"/>
  <c r="D19" i="9"/>
  <c r="D30" i="8"/>
  <c r="AZ52" i="28"/>
  <c r="BA51" i="28"/>
  <c r="AZ53" i="28"/>
  <c r="D17" i="16"/>
  <c r="D7" i="15"/>
  <c r="D15" i="14"/>
  <c r="D19" i="14"/>
  <c r="D20" i="11"/>
  <c r="D14" i="8"/>
  <c r="D34" i="8"/>
  <c r="F58" i="28"/>
  <c r="D24" i="15"/>
  <c r="D19" i="16"/>
  <c r="D32" i="15"/>
  <c r="D14" i="15"/>
  <c r="D17" i="11"/>
  <c r="D18" i="11"/>
  <c r="D20" i="17"/>
  <c r="D26" i="17"/>
  <c r="D34" i="17"/>
  <c r="D34" i="13"/>
  <c r="P38" i="16"/>
  <c r="P39" i="16"/>
  <c r="X38" i="16"/>
  <c r="X39" i="16"/>
  <c r="D12" i="9"/>
  <c r="G16" i="9"/>
  <c r="G11" i="17"/>
  <c r="R36" i="15"/>
  <c r="R38" i="15"/>
  <c r="G16" i="15"/>
  <c r="D15" i="8"/>
  <c r="D19" i="8"/>
  <c r="D12" i="17"/>
  <c r="F16" i="16"/>
  <c r="F8" i="16"/>
  <c r="D13" i="11"/>
  <c r="R38" i="8"/>
  <c r="D17" i="17"/>
  <c r="N38" i="16"/>
  <c r="D18" i="15"/>
  <c r="D18" i="16"/>
  <c r="D19" i="15"/>
  <c r="J24" i="25"/>
  <c r="D32" i="9"/>
  <c r="D24" i="17"/>
  <c r="D30" i="16"/>
  <c r="D34" i="16"/>
  <c r="D31" i="16"/>
  <c r="D28" i="15"/>
  <c r="D29" i="17"/>
  <c r="D33" i="17"/>
  <c r="D27" i="17"/>
  <c r="D31" i="17"/>
  <c r="D35" i="17"/>
  <c r="D35" i="14"/>
  <c r="D31" i="13"/>
  <c r="D35" i="13"/>
  <c r="D32" i="13"/>
  <c r="D28" i="8"/>
  <c r="D29" i="8"/>
  <c r="D28" i="16"/>
  <c r="D32" i="16"/>
  <c r="D33" i="11"/>
  <c r="D33" i="9"/>
  <c r="D35" i="9"/>
  <c r="D32" i="8"/>
  <c r="D33" i="8"/>
  <c r="D30" i="17"/>
  <c r="D33" i="16"/>
  <c r="D23" i="13"/>
  <c r="D22" i="13"/>
  <c r="D23" i="9"/>
  <c r="D27" i="9"/>
  <c r="D24" i="11"/>
  <c r="D33" i="14"/>
  <c r="D27" i="14"/>
  <c r="D31" i="14"/>
  <c r="D23" i="16"/>
  <c r="D29" i="16"/>
  <c r="D28" i="17"/>
  <c r="D25" i="17"/>
  <c r="D25" i="16"/>
  <c r="D25" i="8"/>
  <c r="D29" i="14"/>
  <c r="D23" i="14"/>
  <c r="D25" i="11"/>
  <c r="D29" i="11"/>
  <c r="D22" i="17"/>
  <c r="D26" i="16"/>
  <c r="D30" i="14"/>
  <c r="D22" i="9"/>
  <c r="D14" i="9"/>
  <c r="D24" i="9"/>
  <c r="S36" i="15"/>
  <c r="S38" i="15"/>
  <c r="D13" i="15"/>
  <c r="D32" i="14"/>
  <c r="G21" i="9"/>
  <c r="D25" i="9"/>
  <c r="T36" i="13"/>
  <c r="T38" i="13"/>
  <c r="W36" i="11"/>
  <c r="N36" i="15"/>
  <c r="N38" i="15"/>
  <c r="D26" i="14"/>
  <c r="D30" i="13"/>
  <c r="D30" i="11"/>
  <c r="D34" i="11"/>
  <c r="F16" i="9"/>
  <c r="D26" i="9"/>
  <c r="V36" i="15"/>
  <c r="V38" i="15"/>
  <c r="G8" i="11"/>
  <c r="Q36" i="11"/>
  <c r="Y36" i="11"/>
  <c r="D30" i="9"/>
  <c r="D34" i="14"/>
  <c r="Y36" i="13"/>
  <c r="Y38" i="13"/>
  <c r="D15" i="13"/>
  <c r="F8" i="15"/>
  <c r="D23" i="15"/>
  <c r="D12" i="14"/>
  <c r="D20" i="14"/>
  <c r="D24" i="14"/>
  <c r="D28" i="14"/>
  <c r="P36" i="13"/>
  <c r="P38" i="13"/>
  <c r="X36" i="13"/>
  <c r="X38" i="13"/>
  <c r="D12" i="13"/>
  <c r="F16" i="13"/>
  <c r="D20" i="13"/>
  <c r="D24" i="13"/>
  <c r="S36" i="11"/>
  <c r="O36" i="11"/>
  <c r="D9" i="9"/>
  <c r="D13" i="9"/>
  <c r="Q36" i="9"/>
  <c r="Y36" i="15"/>
  <c r="Y38" i="15"/>
  <c r="D13" i="14"/>
  <c r="Q36" i="13"/>
  <c r="Q38" i="13"/>
  <c r="S36" i="8"/>
  <c r="S38" i="8"/>
  <c r="D28" i="11"/>
  <c r="O36" i="8"/>
  <c r="O38" i="8"/>
  <c r="P38" i="8"/>
  <c r="X36" i="8"/>
  <c r="X38" i="8"/>
  <c r="F16" i="8"/>
  <c r="D24" i="8"/>
  <c r="S36" i="9"/>
  <c r="S39" i="9"/>
  <c r="D18" i="9"/>
  <c r="D34" i="9"/>
  <c r="O36" i="17"/>
  <c r="X36" i="17"/>
  <c r="D18" i="17"/>
  <c r="R36" i="16"/>
  <c r="D12" i="16"/>
  <c r="G8" i="15"/>
  <c r="Q36" i="15"/>
  <c r="Q38" i="15"/>
  <c r="D12" i="15"/>
  <c r="D22" i="15"/>
  <c r="D26" i="15"/>
  <c r="D30" i="15"/>
  <c r="D34" i="15"/>
  <c r="D9" i="14"/>
  <c r="N36" i="13"/>
  <c r="N38" i="13"/>
  <c r="V36" i="13"/>
  <c r="V38" i="13"/>
  <c r="D9" i="11"/>
  <c r="D27" i="11"/>
  <c r="D31" i="11"/>
  <c r="D35" i="11"/>
  <c r="D31" i="9"/>
  <c r="N36" i="9"/>
  <c r="N39" i="9"/>
  <c r="G16" i="14"/>
  <c r="D32" i="11"/>
  <c r="W36" i="9"/>
  <c r="S36" i="17"/>
  <c r="G21" i="17"/>
  <c r="V36" i="16"/>
  <c r="D10" i="16"/>
  <c r="D27" i="16"/>
  <c r="D17" i="15"/>
  <c r="R36" i="13"/>
  <c r="R38" i="13"/>
  <c r="F21" i="13"/>
  <c r="D28" i="13"/>
  <c r="N36" i="11"/>
  <c r="N38" i="11"/>
  <c r="V36" i="11"/>
  <c r="V38" i="11"/>
  <c r="F16" i="17"/>
  <c r="T36" i="15"/>
  <c r="T38" i="15"/>
  <c r="T36" i="8"/>
  <c r="T38" i="8"/>
  <c r="D22" i="8"/>
  <c r="D26" i="8"/>
  <c r="F8" i="9"/>
  <c r="P36" i="9"/>
  <c r="P39" i="9"/>
  <c r="X36" i="9"/>
  <c r="X39" i="9"/>
  <c r="D20" i="9"/>
  <c r="D29" i="9"/>
  <c r="F8" i="17"/>
  <c r="T36" i="17"/>
  <c r="U36" i="17"/>
  <c r="O36" i="16"/>
  <c r="W36" i="16"/>
  <c r="D10" i="15"/>
  <c r="D17" i="14"/>
  <c r="G16" i="13"/>
  <c r="G16" i="8"/>
  <c r="T36" i="9"/>
  <c r="T39" i="9"/>
  <c r="T36" i="11"/>
  <c r="T38" i="11"/>
  <c r="G21" i="8"/>
  <c r="V36" i="9"/>
  <c r="V39" i="9"/>
  <c r="G16" i="16"/>
  <c r="F16" i="15"/>
  <c r="D16" i="15"/>
  <c r="O36" i="9"/>
  <c r="O39" i="9"/>
  <c r="G8" i="9"/>
  <c r="Y36" i="9"/>
  <c r="G16" i="17"/>
  <c r="D32" i="17"/>
  <c r="O36" i="15"/>
  <c r="O38" i="15"/>
  <c r="W36" i="15"/>
  <c r="W38" i="15"/>
  <c r="D15" i="15"/>
  <c r="F21" i="15"/>
  <c r="D25" i="15"/>
  <c r="D33" i="15"/>
  <c r="G11" i="14"/>
  <c r="D18" i="14"/>
  <c r="D22" i="14"/>
  <c r="D25" i="14"/>
  <c r="D10" i="13"/>
  <c r="D14" i="13"/>
  <c r="D18" i="13"/>
  <c r="P36" i="11"/>
  <c r="P38" i="11"/>
  <c r="X36" i="11"/>
  <c r="X38" i="11"/>
  <c r="G11" i="11"/>
  <c r="D15" i="11"/>
  <c r="D22" i="11"/>
  <c r="D26" i="11"/>
  <c r="F16" i="14"/>
  <c r="K36" i="8"/>
  <c r="D17" i="8"/>
  <c r="W36" i="8"/>
  <c r="W38" i="8"/>
  <c r="N36" i="17"/>
  <c r="I45" i="34"/>
  <c r="V36" i="17"/>
  <c r="F21" i="17"/>
  <c r="G8" i="16"/>
  <c r="G8" i="14"/>
  <c r="U36" i="13"/>
  <c r="U38" i="13"/>
  <c r="F16" i="11"/>
  <c r="D23" i="11"/>
  <c r="F11" i="8"/>
  <c r="F11" i="9"/>
  <c r="F11" i="16"/>
  <c r="F11" i="14"/>
  <c r="F11" i="15"/>
  <c r="F11" i="13"/>
  <c r="F11" i="11"/>
  <c r="F11" i="17"/>
  <c r="D35" i="8"/>
  <c r="D35" i="15"/>
  <c r="D35" i="16"/>
  <c r="G21" i="15"/>
  <c r="F21" i="16"/>
  <c r="G21" i="14"/>
  <c r="D25" i="13"/>
  <c r="F21" i="9"/>
  <c r="G21" i="16"/>
  <c r="F21" i="14"/>
  <c r="G21" i="13"/>
  <c r="D26" i="13"/>
  <c r="D27" i="13"/>
  <c r="G8" i="17"/>
  <c r="P36" i="17"/>
  <c r="J45" i="34"/>
  <c r="S36" i="16"/>
  <c r="Q36" i="17"/>
  <c r="Y36" i="17"/>
  <c r="F8" i="14"/>
  <c r="G11" i="16"/>
  <c r="R36" i="9"/>
  <c r="R39" i="9"/>
  <c r="W36" i="17"/>
  <c r="T36" i="16"/>
  <c r="U36" i="9"/>
  <c r="G11" i="9"/>
  <c r="D14" i="17"/>
  <c r="D23" i="17"/>
  <c r="Q36" i="16"/>
  <c r="Y36" i="16"/>
  <c r="P36" i="15"/>
  <c r="P38" i="15"/>
  <c r="X36" i="15"/>
  <c r="X38" i="15"/>
  <c r="F21" i="11"/>
  <c r="D7" i="17"/>
  <c r="D11" i="16"/>
  <c r="D27" i="15"/>
  <c r="O36" i="13"/>
  <c r="O38" i="13"/>
  <c r="W36" i="13"/>
  <c r="W38" i="13"/>
  <c r="D19" i="13"/>
  <c r="U36" i="11"/>
  <c r="G21" i="11"/>
  <c r="G16" i="11"/>
  <c r="R36" i="17"/>
  <c r="U36" i="16"/>
  <c r="D15" i="16"/>
  <c r="D24" i="16"/>
  <c r="D31" i="15"/>
  <c r="G11" i="13"/>
  <c r="U36" i="15"/>
  <c r="U38" i="15"/>
  <c r="G11" i="15"/>
  <c r="S36" i="13"/>
  <c r="S38" i="13"/>
  <c r="D13" i="16"/>
  <c r="D22" i="16"/>
  <c r="D29" i="15"/>
  <c r="R36" i="11"/>
  <c r="R38" i="11"/>
  <c r="F8" i="11"/>
  <c r="F8" i="13"/>
  <c r="D8" i="13"/>
  <c r="M36" i="8"/>
  <c r="U36" i="8"/>
  <c r="U38" i="8"/>
  <c r="D10" i="8"/>
  <c r="D27" i="8"/>
  <c r="D7" i="8"/>
  <c r="N38" i="8"/>
  <c r="V36" i="8"/>
  <c r="V38" i="8"/>
  <c r="F21" i="8"/>
  <c r="D18" i="8"/>
  <c r="D31" i="8"/>
  <c r="G11" i="8"/>
  <c r="I36" i="8"/>
  <c r="Q36" i="8"/>
  <c r="Q38" i="8"/>
  <c r="Y36" i="8"/>
  <c r="Y38" i="8"/>
  <c r="D12" i="8"/>
  <c r="D20" i="8"/>
  <c r="D23" i="8"/>
  <c r="F8" i="8"/>
  <c r="G8" i="8"/>
  <c r="D16" i="8"/>
  <c r="F10" i="34"/>
  <c r="E7" i="34"/>
  <c r="F15" i="34"/>
  <c r="D16" i="9"/>
  <c r="F7" i="34"/>
  <c r="F20" i="34"/>
  <c r="D8" i="11"/>
  <c r="E15" i="34"/>
  <c r="E10" i="34"/>
  <c r="E20" i="34"/>
  <c r="C20" i="34"/>
  <c r="AZ54" i="28"/>
  <c r="D8" i="16"/>
  <c r="D16" i="17"/>
  <c r="D11" i="15"/>
  <c r="J11" i="23"/>
  <c r="K11" i="25"/>
  <c r="D11" i="8"/>
  <c r="K45" i="34"/>
  <c r="H45" i="34"/>
  <c r="G45" i="34"/>
  <c r="F45" i="34"/>
  <c r="J38" i="15"/>
  <c r="I38" i="15"/>
  <c r="U39" i="16"/>
  <c r="U38" i="16"/>
  <c r="J160" i="26"/>
  <c r="Q38" i="11"/>
  <c r="Q38" i="14"/>
  <c r="Y39" i="16"/>
  <c r="Y38" i="16"/>
  <c r="Y39" i="17"/>
  <c r="Y38" i="17"/>
  <c r="U38" i="14"/>
  <c r="Q39" i="9"/>
  <c r="Q38" i="9"/>
  <c r="R38" i="17"/>
  <c r="R39" i="17"/>
  <c r="Q39" i="16"/>
  <c r="Q38" i="16"/>
  <c r="W39" i="17"/>
  <c r="W38" i="17"/>
  <c r="Q39" i="17"/>
  <c r="Q38" i="17"/>
  <c r="W39" i="16"/>
  <c r="W38" i="16"/>
  <c r="X38" i="17"/>
  <c r="X39" i="17"/>
  <c r="L38" i="9"/>
  <c r="U39" i="9"/>
  <c r="U38" i="9"/>
  <c r="W38" i="14"/>
  <c r="V38" i="14"/>
  <c r="R38" i="16"/>
  <c r="R39" i="16"/>
  <c r="R160" i="26"/>
  <c r="Y38" i="11"/>
  <c r="O38" i="14"/>
  <c r="W39" i="9"/>
  <c r="W38" i="9"/>
  <c r="T38" i="16"/>
  <c r="T39" i="16"/>
  <c r="T38" i="14"/>
  <c r="I38" i="16"/>
  <c r="I38" i="17"/>
  <c r="D16" i="16"/>
  <c r="D16" i="13"/>
  <c r="O38" i="16"/>
  <c r="O39" i="16"/>
  <c r="P160" i="26"/>
  <c r="W38" i="11"/>
  <c r="S38" i="16"/>
  <c r="S39" i="16"/>
  <c r="X38" i="14"/>
  <c r="U39" i="17"/>
  <c r="U38" i="17"/>
  <c r="V38" i="16"/>
  <c r="V39" i="16"/>
  <c r="O38" i="17"/>
  <c r="O39" i="17"/>
  <c r="Y38" i="14"/>
  <c r="O38" i="11"/>
  <c r="H160" i="26"/>
  <c r="P38" i="17"/>
  <c r="P39" i="17"/>
  <c r="V38" i="17"/>
  <c r="V39" i="17"/>
  <c r="P38" i="14"/>
  <c r="T38" i="17"/>
  <c r="T39" i="17"/>
  <c r="R38" i="14"/>
  <c r="S38" i="11"/>
  <c r="L160" i="26"/>
  <c r="N160" i="26"/>
  <c r="U38" i="11"/>
  <c r="N38" i="17"/>
  <c r="N39" i="17"/>
  <c r="Y39" i="9"/>
  <c r="Y38" i="9"/>
  <c r="S38" i="17"/>
  <c r="S39" i="17"/>
  <c r="S38" i="14"/>
  <c r="J38" i="8"/>
  <c r="I38" i="8"/>
  <c r="H38" i="8"/>
  <c r="H41" i="28"/>
  <c r="I40" i="28"/>
  <c r="G43" i="28"/>
  <c r="H38" i="13"/>
  <c r="D160" i="26"/>
  <c r="F160"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C10" i="34"/>
  <c r="C15" i="34"/>
  <c r="C7" i="34"/>
  <c r="BA52" i="28"/>
  <c r="BB51" i="28"/>
  <c r="BA53" i="28"/>
  <c r="G58" i="28"/>
  <c r="D45" i="34"/>
  <c r="E45" i="34"/>
  <c r="H56" i="28"/>
  <c r="D36" i="15"/>
  <c r="E10" i="15"/>
  <c r="D36" i="9"/>
  <c r="D36" i="17"/>
  <c r="E34" i="17"/>
  <c r="D36" i="16"/>
  <c r="E22" i="16"/>
  <c r="D36" i="14"/>
  <c r="E27" i="14"/>
  <c r="D36" i="13"/>
  <c r="D36" i="8"/>
  <c r="D36" i="11"/>
  <c r="E30" i="11"/>
  <c r="E8" i="13"/>
  <c r="E25" i="13"/>
  <c r="E25" i="9"/>
  <c r="E16" i="9"/>
  <c r="E33" i="8"/>
  <c r="E18" i="8"/>
  <c r="BA54" i="28"/>
  <c r="BB52" i="28"/>
  <c r="BB53" i="28"/>
  <c r="K11" i="23"/>
  <c r="L11" i="25"/>
  <c r="H58" i="28"/>
  <c r="I22" i="18"/>
  <c r="L11" i="23"/>
  <c r="E29" i="17"/>
  <c r="H43"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4" i="14"/>
  <c r="E21" i="13"/>
  <c r="E9" i="13"/>
  <c r="E17" i="13"/>
  <c r="E33" i="13"/>
  <c r="E10" i="13"/>
  <c r="E31" i="13"/>
  <c r="E34"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G20" i="3"/>
  <c r="F20" i="3"/>
  <c r="D20" i="3"/>
  <c r="G19" i="3"/>
  <c r="F19" i="3"/>
  <c r="G18" i="3"/>
  <c r="F18" i="3"/>
  <c r="D18" i="3"/>
  <c r="G17" i="3"/>
  <c r="F17" i="3"/>
  <c r="Y16" i="3"/>
  <c r="X16" i="3"/>
  <c r="W16" i="3"/>
  <c r="V16" i="3"/>
  <c r="U16" i="3"/>
  <c r="T16" i="3"/>
  <c r="S16" i="3"/>
  <c r="R16" i="3"/>
  <c r="Q16" i="3"/>
  <c r="P16" i="3"/>
  <c r="O16" i="3"/>
  <c r="N16" i="3"/>
  <c r="M16" i="3"/>
  <c r="L16" i="3"/>
  <c r="K16" i="3"/>
  <c r="J16" i="3"/>
  <c r="I16" i="3"/>
  <c r="H16" i="3"/>
  <c r="G15" i="3"/>
  <c r="F15" i="3"/>
  <c r="D15" i="3"/>
  <c r="G14" i="3"/>
  <c r="F14" i="3"/>
  <c r="G13" i="3"/>
  <c r="F13" i="3"/>
  <c r="G12" i="3"/>
  <c r="F12" i="3"/>
  <c r="Y11" i="3"/>
  <c r="X11" i="3"/>
  <c r="W11" i="3"/>
  <c r="V11" i="3"/>
  <c r="U11" i="3"/>
  <c r="T11" i="3"/>
  <c r="S11" i="3"/>
  <c r="R11" i="3"/>
  <c r="Q11" i="3"/>
  <c r="P11" i="3"/>
  <c r="O11" i="3"/>
  <c r="N11" i="3"/>
  <c r="M11" i="3"/>
  <c r="L11" i="3"/>
  <c r="K11" i="3"/>
  <c r="J11" i="3"/>
  <c r="I11" i="3"/>
  <c r="H11" i="3"/>
  <c r="G10" i="3"/>
  <c r="F10" i="3"/>
  <c r="D10" i="3"/>
  <c r="G9" i="3"/>
  <c r="F9" i="3"/>
  <c r="D9" i="3"/>
  <c r="Y8" i="3"/>
  <c r="X8" i="3"/>
  <c r="W8" i="3"/>
  <c r="V8" i="3"/>
  <c r="U8" i="3"/>
  <c r="T8" i="3"/>
  <c r="S8" i="3"/>
  <c r="R8" i="3"/>
  <c r="Q8" i="3"/>
  <c r="P8" i="3"/>
  <c r="O8" i="3"/>
  <c r="N8" i="3"/>
  <c r="M8" i="3"/>
  <c r="L8" i="3"/>
  <c r="K8" i="3"/>
  <c r="J8" i="3"/>
  <c r="I8" i="3"/>
  <c r="H8" i="3"/>
  <c r="G7" i="3"/>
  <c r="F7" i="3"/>
  <c r="D7" i="3"/>
  <c r="J5" i="3"/>
  <c r="L5" i="3"/>
  <c r="N5" i="3"/>
  <c r="P5" i="3"/>
  <c r="R5" i="3"/>
  <c r="T5" i="3"/>
  <c r="V5" i="3"/>
  <c r="X5" i="3"/>
  <c r="G35" i="5"/>
  <c r="F35" i="5"/>
  <c r="G34" i="5"/>
  <c r="F34" i="5"/>
  <c r="G33" i="5"/>
  <c r="F33" i="5"/>
  <c r="G32" i="5"/>
  <c r="F32" i="5"/>
  <c r="G31" i="5"/>
  <c r="F31" i="5"/>
  <c r="G30" i="5"/>
  <c r="F30" i="5"/>
  <c r="G29" i="5"/>
  <c r="F29" i="5"/>
  <c r="F28" i="5"/>
  <c r="D28" i="5"/>
  <c r="G27" i="5"/>
  <c r="F27" i="5"/>
  <c r="G26" i="5"/>
  <c r="F26" i="5"/>
  <c r="G25" i="5"/>
  <c r="F25" i="5"/>
  <c r="G24" i="5"/>
  <c r="F24" i="5"/>
  <c r="G23" i="5"/>
  <c r="F23" i="5"/>
  <c r="G22" i="5"/>
  <c r="F22" i="5"/>
  <c r="Y21" i="5"/>
  <c r="X21" i="5"/>
  <c r="W21" i="5"/>
  <c r="V21" i="5"/>
  <c r="U21" i="5"/>
  <c r="T21" i="5"/>
  <c r="S21" i="5"/>
  <c r="R21" i="5"/>
  <c r="Q21" i="5"/>
  <c r="P21" i="5"/>
  <c r="O21" i="5"/>
  <c r="G20" i="5"/>
  <c r="F20" i="5"/>
  <c r="G19" i="5"/>
  <c r="F19" i="5"/>
  <c r="G18" i="5"/>
  <c r="F18" i="5"/>
  <c r="D18" i="5"/>
  <c r="G17" i="5"/>
  <c r="F17" i="5"/>
  <c r="Y16" i="5"/>
  <c r="X16" i="5"/>
  <c r="W16" i="5"/>
  <c r="V16" i="5"/>
  <c r="U16" i="5"/>
  <c r="T16" i="5"/>
  <c r="S16" i="5"/>
  <c r="R16" i="5"/>
  <c r="Q16" i="5"/>
  <c r="P16" i="5"/>
  <c r="O16" i="5"/>
  <c r="N16" i="5"/>
  <c r="M16" i="5"/>
  <c r="L16" i="5"/>
  <c r="K16" i="5"/>
  <c r="J16" i="5"/>
  <c r="I16" i="5"/>
  <c r="H16" i="5"/>
  <c r="G15" i="5"/>
  <c r="F15" i="5"/>
  <c r="G14" i="5"/>
  <c r="F14" i="5"/>
  <c r="G13" i="5"/>
  <c r="F13" i="5"/>
  <c r="G12" i="5"/>
  <c r="F12" i="5"/>
  <c r="Y11" i="5"/>
  <c r="X11" i="5"/>
  <c r="W11" i="5"/>
  <c r="V11" i="5"/>
  <c r="U11" i="5"/>
  <c r="T11" i="5"/>
  <c r="S11" i="5"/>
  <c r="R11" i="5"/>
  <c r="Q11" i="5"/>
  <c r="P11" i="5"/>
  <c r="O11" i="5"/>
  <c r="N11" i="5"/>
  <c r="M11" i="5"/>
  <c r="L11" i="5"/>
  <c r="K11" i="5"/>
  <c r="J11" i="5"/>
  <c r="I11" i="5"/>
  <c r="H11" i="5"/>
  <c r="G10" i="5"/>
  <c r="F10" i="5"/>
  <c r="D10" i="5"/>
  <c r="G9" i="5"/>
  <c r="F9" i="5"/>
  <c r="Y8" i="5"/>
  <c r="X8" i="5"/>
  <c r="W8" i="5"/>
  <c r="V8" i="5"/>
  <c r="U8" i="5"/>
  <c r="T8" i="5"/>
  <c r="S8" i="5"/>
  <c r="R8" i="5"/>
  <c r="Q8" i="5"/>
  <c r="P8" i="5"/>
  <c r="O8" i="5"/>
  <c r="N8" i="5"/>
  <c r="M8" i="5"/>
  <c r="L8" i="5"/>
  <c r="K8" i="5"/>
  <c r="J8" i="5"/>
  <c r="I8" i="5"/>
  <c r="H8" i="5"/>
  <c r="G7" i="5"/>
  <c r="F7" i="5"/>
  <c r="J5" i="5"/>
  <c r="L5" i="5"/>
  <c r="N5" i="5"/>
  <c r="P5" i="5"/>
  <c r="R5" i="5"/>
  <c r="T5" i="5"/>
  <c r="V5" i="5"/>
  <c r="X5" i="5"/>
  <c r="J5" i="4"/>
  <c r="BB54" i="28"/>
  <c r="F8" i="5"/>
  <c r="D15" i="5"/>
  <c r="D19" i="5"/>
  <c r="D14" i="3"/>
  <c r="D17" i="3"/>
  <c r="D12" i="5"/>
  <c r="G11" i="5"/>
  <c r="D33" i="3"/>
  <c r="U36" i="3"/>
  <c r="U38" i="3"/>
  <c r="F16" i="5"/>
  <c r="D16" i="5"/>
  <c r="V36" i="3"/>
  <c r="V38" i="3"/>
  <c r="G16" i="5"/>
  <c r="O36" i="3"/>
  <c r="O38" i="3"/>
  <c r="W36" i="3"/>
  <c r="W38" i="3"/>
  <c r="N36" i="3"/>
  <c r="N38" i="3"/>
  <c r="F11" i="3"/>
  <c r="S36" i="5"/>
  <c r="D13" i="5"/>
  <c r="D17" i="5"/>
  <c r="P36" i="3"/>
  <c r="P38" i="3"/>
  <c r="X36" i="3"/>
  <c r="X38" i="3"/>
  <c r="D12" i="3"/>
  <c r="D19" i="3"/>
  <c r="G16" i="3"/>
  <c r="D7" i="5"/>
  <c r="V36" i="5"/>
  <c r="M11" i="25"/>
  <c r="I41" i="28"/>
  <c r="J40" i="28"/>
  <c r="D23" i="3"/>
  <c r="D27" i="3"/>
  <c r="D35" i="3"/>
  <c r="D32" i="3"/>
  <c r="D30" i="5"/>
  <c r="D34" i="5"/>
  <c r="D32" i="5"/>
  <c r="D31" i="5"/>
  <c r="D30" i="3"/>
  <c r="D28" i="3"/>
  <c r="D23" i="5"/>
  <c r="D22" i="5"/>
  <c r="D22" i="3"/>
  <c r="D31" i="3"/>
  <c r="M38" i="3"/>
  <c r="D24" i="3"/>
  <c r="D25" i="3"/>
  <c r="D24" i="5"/>
  <c r="R36" i="5"/>
  <c r="D9" i="5"/>
  <c r="D29" i="5"/>
  <c r="T36" i="3"/>
  <c r="T38" i="3"/>
  <c r="D13" i="3"/>
  <c r="F16" i="3"/>
  <c r="D26" i="3"/>
  <c r="U36" i="5"/>
  <c r="F11" i="5"/>
  <c r="D11" i="5"/>
  <c r="D14" i="5"/>
  <c r="D20" i="5"/>
  <c r="D27" i="5"/>
  <c r="D33" i="5"/>
  <c r="T36" i="5"/>
  <c r="O36" i="5"/>
  <c r="W36" i="5"/>
  <c r="F21" i="5"/>
  <c r="I38" i="3"/>
  <c r="Q36" i="3"/>
  <c r="Q38" i="3"/>
  <c r="Y36" i="3"/>
  <c r="Y38" i="3"/>
  <c r="G11" i="3"/>
  <c r="G21" i="3"/>
  <c r="F21" i="3"/>
  <c r="P36" i="5"/>
  <c r="X36" i="5"/>
  <c r="G21" i="5"/>
  <c r="R36" i="3"/>
  <c r="R38" i="3"/>
  <c r="D26" i="5"/>
  <c r="Q36" i="5"/>
  <c r="Y36" i="5"/>
  <c r="D25" i="5"/>
  <c r="S36" i="3"/>
  <c r="S38" i="3"/>
  <c r="D29" i="3"/>
  <c r="D35" i="5"/>
  <c r="F8" i="3"/>
  <c r="G8" i="3"/>
  <c r="G8" i="5"/>
  <c r="D8" i="5"/>
  <c r="G35" i="4"/>
  <c r="D34" i="20"/>
  <c r="F35" i="4"/>
  <c r="G34" i="4"/>
  <c r="D33" i="20"/>
  <c r="F34" i="4"/>
  <c r="C33" i="20"/>
  <c r="G33" i="4"/>
  <c r="D32" i="20"/>
  <c r="F33" i="4"/>
  <c r="C32" i="20"/>
  <c r="G32" i="4"/>
  <c r="D31" i="20"/>
  <c r="F32" i="4"/>
  <c r="C31" i="20"/>
  <c r="G31" i="4"/>
  <c r="D30" i="20"/>
  <c r="F31" i="4"/>
  <c r="C30" i="20"/>
  <c r="G30" i="4"/>
  <c r="F30" i="4"/>
  <c r="G29" i="4"/>
  <c r="F29" i="4"/>
  <c r="C28" i="20"/>
  <c r="G28" i="4"/>
  <c r="D27" i="20"/>
  <c r="F28" i="4"/>
  <c r="C27" i="20"/>
  <c r="G27" i="4"/>
  <c r="D26" i="20"/>
  <c r="F27" i="4"/>
  <c r="C26" i="20"/>
  <c r="G26" i="4"/>
  <c r="F26" i="4"/>
  <c r="G25" i="4"/>
  <c r="F25" i="4"/>
  <c r="G24" i="4"/>
  <c r="F24" i="4"/>
  <c r="G23" i="4"/>
  <c r="F23" i="4"/>
  <c r="G22" i="4"/>
  <c r="D21" i="20"/>
  <c r="F22" i="4"/>
  <c r="C21" i="20"/>
  <c r="Y21" i="4"/>
  <c r="X21" i="4"/>
  <c r="W21" i="4"/>
  <c r="V19" i="34"/>
  <c r="V21" i="4"/>
  <c r="U19" i="34"/>
  <c r="U21" i="4"/>
  <c r="T19" i="34"/>
  <c r="T21" i="4"/>
  <c r="S19" i="34"/>
  <c r="S21" i="4"/>
  <c r="R19" i="34"/>
  <c r="R21" i="4"/>
  <c r="Q19" i="34"/>
  <c r="Q21" i="4"/>
  <c r="P19" i="34"/>
  <c r="P21" i="4"/>
  <c r="O19" i="34"/>
  <c r="O21" i="4"/>
  <c r="N19" i="34"/>
  <c r="N21" i="4"/>
  <c r="M19" i="34"/>
  <c r="L19" i="34"/>
  <c r="K19" i="34"/>
  <c r="J19" i="34"/>
  <c r="I19" i="34"/>
  <c r="H19" i="34"/>
  <c r="G19" i="34"/>
  <c r="G20" i="4"/>
  <c r="D19" i="20"/>
  <c r="F20" i="4"/>
  <c r="G19" i="4"/>
  <c r="F19" i="4"/>
  <c r="C18" i="20"/>
  <c r="G18" i="4"/>
  <c r="D17" i="20"/>
  <c r="F18" i="4"/>
  <c r="G17" i="4"/>
  <c r="D16" i="20"/>
  <c r="F17" i="4"/>
  <c r="Y16" i="4"/>
  <c r="X16" i="4"/>
  <c r="W16" i="4"/>
  <c r="V14" i="34"/>
  <c r="V16" i="4"/>
  <c r="U14" i="34"/>
  <c r="U16" i="4"/>
  <c r="T14" i="34"/>
  <c r="T16" i="4"/>
  <c r="S14" i="34"/>
  <c r="S16" i="4"/>
  <c r="R14" i="34"/>
  <c r="R16" i="4"/>
  <c r="Q14" i="34"/>
  <c r="Q16" i="4"/>
  <c r="P14" i="34"/>
  <c r="P16" i="4"/>
  <c r="O14" i="34"/>
  <c r="O16" i="4"/>
  <c r="N14" i="34"/>
  <c r="N16" i="4"/>
  <c r="M14" i="34"/>
  <c r="M16" i="4"/>
  <c r="L14" i="34"/>
  <c r="L16" i="4"/>
  <c r="K14" i="34"/>
  <c r="K16" i="4"/>
  <c r="J14" i="34"/>
  <c r="J16" i="4"/>
  <c r="I14" i="34"/>
  <c r="I16" i="4"/>
  <c r="H14" i="34"/>
  <c r="H16" i="4"/>
  <c r="G15" i="4"/>
  <c r="F15" i="4"/>
  <c r="G14" i="4"/>
  <c r="F14" i="4"/>
  <c r="G13" i="4"/>
  <c r="D12" i="20"/>
  <c r="F13" i="4"/>
  <c r="C12" i="20"/>
  <c r="G12" i="4"/>
  <c r="F12" i="4"/>
  <c r="Y11" i="4"/>
  <c r="X11" i="4"/>
  <c r="W11" i="4"/>
  <c r="V9" i="34"/>
  <c r="V11" i="4"/>
  <c r="U9" i="34"/>
  <c r="U11" i="4"/>
  <c r="T9" i="34"/>
  <c r="T11" i="4"/>
  <c r="S9" i="34"/>
  <c r="S11" i="4"/>
  <c r="R9" i="34"/>
  <c r="R11" i="4"/>
  <c r="Q9" i="34"/>
  <c r="Q11" i="4"/>
  <c r="P9" i="34"/>
  <c r="P11" i="4"/>
  <c r="O9" i="34"/>
  <c r="O11" i="4"/>
  <c r="N9" i="34"/>
  <c r="N11" i="4"/>
  <c r="M9" i="34"/>
  <c r="M11" i="4"/>
  <c r="L9" i="34"/>
  <c r="L11" i="4"/>
  <c r="K9" i="34"/>
  <c r="J11" i="4"/>
  <c r="I9" i="34"/>
  <c r="I11" i="4"/>
  <c r="H9" i="34"/>
  <c r="H11" i="4"/>
  <c r="G9" i="34"/>
  <c r="G10" i="4"/>
  <c r="F10" i="4"/>
  <c r="G9" i="4"/>
  <c r="D8" i="20"/>
  <c r="F9" i="4"/>
  <c r="Y8" i="4"/>
  <c r="X8" i="4"/>
  <c r="W8" i="4"/>
  <c r="V6" i="34"/>
  <c r="V8" i="4"/>
  <c r="U6" i="34"/>
  <c r="U8" i="4"/>
  <c r="T6" i="34"/>
  <c r="T8" i="4"/>
  <c r="S6" i="34"/>
  <c r="S8" i="4"/>
  <c r="R6" i="34"/>
  <c r="R8" i="4"/>
  <c r="Q8" i="4"/>
  <c r="P8" i="4"/>
  <c r="O6" i="34"/>
  <c r="O8" i="4"/>
  <c r="N6" i="34"/>
  <c r="N8" i="4"/>
  <c r="M6" i="34"/>
  <c r="M8" i="4"/>
  <c r="L6" i="34"/>
  <c r="L8" i="4"/>
  <c r="K6" i="34"/>
  <c r="K8" i="4"/>
  <c r="J6" i="34"/>
  <c r="J8" i="4"/>
  <c r="I6" i="34"/>
  <c r="I8" i="4"/>
  <c r="H8" i="4"/>
  <c r="G6" i="34"/>
  <c r="G7" i="4"/>
  <c r="F7" i="4"/>
  <c r="L5" i="4"/>
  <c r="N5" i="4"/>
  <c r="P5" i="4"/>
  <c r="R5" i="4"/>
  <c r="C18" i="6"/>
  <c r="C19" i="6"/>
  <c r="C20" i="6"/>
  <c r="C21" i="6"/>
  <c r="C22" i="6"/>
  <c r="C17" i="6"/>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S29" i="7"/>
  <c r="U8" i="23"/>
  <c r="R29" i="7"/>
  <c r="T8" i="23"/>
  <c r="Q29" i="7"/>
  <c r="S8" i="23"/>
  <c r="P29" i="7"/>
  <c r="R8" i="23"/>
  <c r="O29" i="7"/>
  <c r="Q8" i="23"/>
  <c r="M29" i="7"/>
  <c r="O8" i="23"/>
  <c r="L29" i="7"/>
  <c r="N8" i="23"/>
  <c r="K29" i="7"/>
  <c r="M8" i="23"/>
  <c r="L27" i="7"/>
  <c r="K27" i="7"/>
  <c r="I27" i="7"/>
  <c r="H27" i="7"/>
  <c r="G27" i="7"/>
  <c r="M27" i="7"/>
  <c r="J27" i="7"/>
  <c r="AJ22" i="7"/>
  <c r="AJ21" i="7"/>
  <c r="AJ20" i="7"/>
  <c r="AJ19" i="7"/>
  <c r="AI16" i="7"/>
  <c r="AA16" i="7"/>
  <c r="AJ18" i="7"/>
  <c r="AH16" i="7"/>
  <c r="Z16" i="7"/>
  <c r="AG16" i="7"/>
  <c r="AJ9" i="25"/>
  <c r="AF16" i="7"/>
  <c r="AE16" i="7"/>
  <c r="AD16" i="7"/>
  <c r="AC16" i="7"/>
  <c r="AB16" i="7"/>
  <c r="Y16" i="7"/>
  <c r="X16" i="7"/>
  <c r="F16" i="7"/>
  <c r="AJ15" i="7"/>
  <c r="AJ14" i="7"/>
  <c r="AJ13" i="7"/>
  <c r="AJ12" i="7"/>
  <c r="AJ11" i="7"/>
  <c r="AJ10" i="7"/>
  <c r="AI9" i="7"/>
  <c r="AH9" i="7"/>
  <c r="AG9" i="7"/>
  <c r="AF9" i="7"/>
  <c r="AE9" i="7"/>
  <c r="AD9" i="7"/>
  <c r="AC9" i="7"/>
  <c r="AB9" i="7"/>
  <c r="AA9" i="7"/>
  <c r="Z9" i="7"/>
  <c r="Y9" i="7"/>
  <c r="X9" i="7"/>
  <c r="W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11" i="3"/>
  <c r="Q7" i="25"/>
  <c r="U9" i="25"/>
  <c r="S9" i="25"/>
  <c r="AE9" i="25"/>
  <c r="AC9" i="25"/>
  <c r="Z9" i="25"/>
  <c r="J9" i="25"/>
  <c r="T9" i="25"/>
  <c r="AF9" i="25"/>
  <c r="AK9" i="25"/>
  <c r="K9" i="25"/>
  <c r="AG9" i="25"/>
  <c r="L9" i="25"/>
  <c r="AH9" i="25"/>
  <c r="F19" i="34"/>
  <c r="E19" i="34"/>
  <c r="S7" i="25"/>
  <c r="P38" i="5"/>
  <c r="P39" i="5"/>
  <c r="W39" i="5"/>
  <c r="W38" i="5"/>
  <c r="E9" i="34"/>
  <c r="O38" i="5"/>
  <c r="O39" i="5"/>
  <c r="U39" i="5"/>
  <c r="U38" i="5"/>
  <c r="I56" i="28"/>
  <c r="J22" i="18"/>
  <c r="Y21" i="25"/>
  <c r="O9" i="25"/>
  <c r="Y9" i="25"/>
  <c r="AI9" i="25"/>
  <c r="N9" i="25"/>
  <c r="R38" i="5"/>
  <c r="R39" i="5"/>
  <c r="W9" i="25"/>
  <c r="Z7" i="25"/>
  <c r="V9" i="25"/>
  <c r="T38" i="5"/>
  <c r="T39" i="5"/>
  <c r="AI7" i="25"/>
  <c r="Q9" i="25"/>
  <c r="AA9" i="25"/>
  <c r="AD9" i="25"/>
  <c r="G8" i="4"/>
  <c r="H6" i="34"/>
  <c r="Q36" i="4"/>
  <c r="P6" i="34"/>
  <c r="Y36" i="4"/>
  <c r="Y38" i="4"/>
  <c r="G11" i="4"/>
  <c r="J9" i="34"/>
  <c r="F9" i="34"/>
  <c r="F16" i="4"/>
  <c r="G14" i="34"/>
  <c r="E14" i="34"/>
  <c r="G36" i="5"/>
  <c r="D16" i="3"/>
  <c r="N38" i="5"/>
  <c r="Y39" i="5"/>
  <c r="Y38" i="5"/>
  <c r="Q39" i="5"/>
  <c r="Q38" i="5"/>
  <c r="X9" i="25"/>
  <c r="AH7" i="25"/>
  <c r="P9" i="25"/>
  <c r="V38" i="5"/>
  <c r="V39" i="5"/>
  <c r="AB7" i="25"/>
  <c r="AJ7" i="25"/>
  <c r="R9" i="25"/>
  <c r="AB9" i="25"/>
  <c r="M9" i="25"/>
  <c r="AL9" i="25"/>
  <c r="R36" i="4"/>
  <c r="K26" i="7"/>
  <c r="M25" i="23"/>
  <c r="Q6" i="34"/>
  <c r="E6" i="34"/>
  <c r="D13" i="4"/>
  <c r="F14" i="34"/>
  <c r="X38" i="5"/>
  <c r="X39" i="5"/>
  <c r="S38" i="5"/>
  <c r="S39" i="5"/>
  <c r="G6" i="24"/>
  <c r="E28" i="28"/>
  <c r="I43" i="28"/>
  <c r="P7" i="25"/>
  <c r="R21" i="25"/>
  <c r="N21" i="25"/>
  <c r="D33" i="4"/>
  <c r="D31" i="4"/>
  <c r="K38" i="5"/>
  <c r="M38" i="5"/>
  <c r="K38" i="3"/>
  <c r="L38" i="5"/>
  <c r="I38" i="5"/>
  <c r="AA8" i="25"/>
  <c r="Z26" i="23"/>
  <c r="AA24" i="25"/>
  <c r="AA26" i="23"/>
  <c r="AB24" i="25"/>
  <c r="AB8" i="25"/>
  <c r="U8" i="25"/>
  <c r="T26" i="23"/>
  <c r="U24" i="25"/>
  <c r="AB26" i="23"/>
  <c r="AC24" i="25"/>
  <c r="AC8" i="25"/>
  <c r="AJ26" i="23"/>
  <c r="AK24" i="25"/>
  <c r="AK8" i="25"/>
  <c r="AE5" i="19"/>
  <c r="AF5" i="24"/>
  <c r="W5" i="19"/>
  <c r="X5" i="24"/>
  <c r="O5" i="19"/>
  <c r="P5" i="24"/>
  <c r="G5" i="19"/>
  <c r="H5" i="24"/>
  <c r="AH26" i="23"/>
  <c r="AI24" i="25"/>
  <c r="AI8" i="25"/>
  <c r="AF5" i="19"/>
  <c r="AG5" i="24"/>
  <c r="V8" i="25"/>
  <c r="U26" i="23"/>
  <c r="V24" i="25"/>
  <c r="AD8" i="25"/>
  <c r="AC26" i="23"/>
  <c r="AD24" i="25"/>
  <c r="AD5" i="19"/>
  <c r="AE5" i="24"/>
  <c r="V5" i="19"/>
  <c r="W5" i="24"/>
  <c r="N5" i="19"/>
  <c r="O5" i="24"/>
  <c r="Y5" i="19"/>
  <c r="Z5" i="24"/>
  <c r="P5" i="19"/>
  <c r="Q5" i="24"/>
  <c r="K21" i="25"/>
  <c r="M26" i="23"/>
  <c r="N8" i="25"/>
  <c r="AE8" i="25"/>
  <c r="AD26" i="23"/>
  <c r="AE24" i="25"/>
  <c r="AC5" i="19"/>
  <c r="AD5" i="24"/>
  <c r="U5" i="19"/>
  <c r="V5" i="24"/>
  <c r="M5" i="19"/>
  <c r="N5" i="24"/>
  <c r="R26" i="23"/>
  <c r="S24" i="25"/>
  <c r="S8" i="25"/>
  <c r="I5" i="19"/>
  <c r="J5" i="24"/>
  <c r="X5" i="19"/>
  <c r="Y5" i="24"/>
  <c r="N26" i="23"/>
  <c r="O24" i="25"/>
  <c r="O8" i="25"/>
  <c r="AF8" i="25"/>
  <c r="AE26" i="23"/>
  <c r="AF24" i="25"/>
  <c r="F5" i="19"/>
  <c r="G5" i="24"/>
  <c r="AB5" i="19"/>
  <c r="AC5" i="24"/>
  <c r="T5" i="19"/>
  <c r="U5" i="24"/>
  <c r="L5" i="19"/>
  <c r="M5" i="24"/>
  <c r="AG5" i="19"/>
  <c r="AH5" i="24"/>
  <c r="S26" i="23"/>
  <c r="T24" i="25"/>
  <c r="T8" i="25"/>
  <c r="AI26" i="23"/>
  <c r="AJ24" i="25"/>
  <c r="AJ8" i="25"/>
  <c r="J7" i="25"/>
  <c r="AJ22" i="25"/>
  <c r="P8" i="25"/>
  <c r="O26" i="23"/>
  <c r="P24" i="25"/>
  <c r="X26" i="23"/>
  <c r="Y24" i="25"/>
  <c r="Y8" i="25"/>
  <c r="AF26" i="23"/>
  <c r="AG24" i="25"/>
  <c r="AG8" i="25"/>
  <c r="AI5" i="19"/>
  <c r="AJ5" i="24"/>
  <c r="AA5" i="19"/>
  <c r="AB5" i="24"/>
  <c r="S5" i="19"/>
  <c r="T5" i="24"/>
  <c r="K5" i="19"/>
  <c r="L5" i="24"/>
  <c r="Q5" i="19"/>
  <c r="R5" i="24"/>
  <c r="H5" i="19"/>
  <c r="I5" i="24"/>
  <c r="R8" i="25"/>
  <c r="Q26" i="23"/>
  <c r="R24" i="25"/>
  <c r="Z8" i="25"/>
  <c r="Y26" i="23"/>
  <c r="Z24" i="25"/>
  <c r="AH8" i="25"/>
  <c r="AG26" i="23"/>
  <c r="AH24" i="25"/>
  <c r="AH5" i="19"/>
  <c r="AI5" i="24"/>
  <c r="Z5" i="19"/>
  <c r="AA5" i="24"/>
  <c r="R5" i="19"/>
  <c r="S5" i="24"/>
  <c r="J5" i="19"/>
  <c r="K5" i="24"/>
  <c r="T7" i="25"/>
  <c r="M21" i="25"/>
  <c r="D25" i="20"/>
  <c r="T5" i="4"/>
  <c r="V5" i="4"/>
  <c r="X5" i="4"/>
  <c r="AK7" i="25"/>
  <c r="AL21" i="25"/>
  <c r="AL7" i="25"/>
  <c r="W7" i="25"/>
  <c r="H38" i="3"/>
  <c r="L38" i="3"/>
  <c r="D21" i="3"/>
  <c r="G36" i="3"/>
  <c r="J38" i="3"/>
  <c r="AD7" i="25"/>
  <c r="AD21" i="25"/>
  <c r="AC7" i="25"/>
  <c r="AE7" i="25"/>
  <c r="X21" i="25"/>
  <c r="X7" i="25"/>
  <c r="AF7" i="25"/>
  <c r="AJ9" i="7"/>
  <c r="L7" i="25"/>
  <c r="L21" i="25"/>
  <c r="D21" i="5"/>
  <c r="J38" i="5"/>
  <c r="H38" i="5"/>
  <c r="F36" i="5"/>
  <c r="E32" i="20"/>
  <c r="G32" i="20"/>
  <c r="E26" i="20"/>
  <c r="G26" i="20"/>
  <c r="E33" i="20"/>
  <c r="G33" i="20"/>
  <c r="E12" i="20"/>
  <c r="G12" i="20"/>
  <c r="F8" i="18"/>
  <c r="G8" i="18"/>
  <c r="L8" i="18"/>
  <c r="Q23" i="6"/>
  <c r="O8" i="18"/>
  <c r="X31" i="7"/>
  <c r="W8" i="18"/>
  <c r="AE8" i="18"/>
  <c r="F8" i="4"/>
  <c r="P36" i="4"/>
  <c r="J26" i="7"/>
  <c r="L25" i="23"/>
  <c r="X36" i="4"/>
  <c r="D12" i="4"/>
  <c r="D30" i="4"/>
  <c r="D19" i="4"/>
  <c r="D18" i="20"/>
  <c r="E18" i="20"/>
  <c r="G18" i="20"/>
  <c r="Q8" i="18"/>
  <c r="D9" i="4"/>
  <c r="C8" i="20"/>
  <c r="E8" i="20"/>
  <c r="G8" i="20"/>
  <c r="D20" i="4"/>
  <c r="C19" i="20"/>
  <c r="E19" i="20"/>
  <c r="G19" i="20"/>
  <c r="P8" i="18"/>
  <c r="I8" i="18"/>
  <c r="R8" i="18"/>
  <c r="AA31" i="7"/>
  <c r="Z8" i="18"/>
  <c r="AH8" i="18"/>
  <c r="F19" i="18"/>
  <c r="S36" i="4"/>
  <c r="D28" i="4"/>
  <c r="F36" i="3"/>
  <c r="K8" i="18"/>
  <c r="S8" i="18"/>
  <c r="AA8" i="18"/>
  <c r="G19" i="18"/>
  <c r="T36" i="4"/>
  <c r="L26" i="7"/>
  <c r="N25" i="23"/>
  <c r="D17" i="4"/>
  <c r="C16" i="20"/>
  <c r="E16" i="20"/>
  <c r="G16" i="20"/>
  <c r="E27" i="20"/>
  <c r="G27" i="20"/>
  <c r="E30" i="20"/>
  <c r="G30" i="20"/>
  <c r="D34" i="4"/>
  <c r="D8" i="3"/>
  <c r="AF8" i="18"/>
  <c r="AG8" i="18"/>
  <c r="T8" i="18"/>
  <c r="E8" i="18"/>
  <c r="L34" i="34"/>
  <c r="U36" i="4"/>
  <c r="D10" i="4"/>
  <c r="D14" i="4"/>
  <c r="D23" i="4"/>
  <c r="Y8" i="18"/>
  <c r="I23" i="6"/>
  <c r="Y23" i="6"/>
  <c r="AG23" i="6"/>
  <c r="M8" i="18"/>
  <c r="AC8" i="18"/>
  <c r="J8" i="18"/>
  <c r="D7" i="4"/>
  <c r="N36" i="4"/>
  <c r="I26" i="7"/>
  <c r="K25" i="23"/>
  <c r="V36" i="4"/>
  <c r="M26" i="7"/>
  <c r="O25" i="23"/>
  <c r="D18" i="4"/>
  <c r="C17" i="20"/>
  <c r="E17" i="20"/>
  <c r="G17" i="20"/>
  <c r="D22" i="4"/>
  <c r="D32" i="4"/>
  <c r="Y31" i="7"/>
  <c r="X8" i="18"/>
  <c r="AB8" i="18"/>
  <c r="U8" i="18"/>
  <c r="J23" i="6"/>
  <c r="R23" i="6"/>
  <c r="Z23" i="6"/>
  <c r="AH23" i="6"/>
  <c r="O31" i="7"/>
  <c r="N8" i="18"/>
  <c r="W31" i="7"/>
  <c r="V8" i="18"/>
  <c r="AE31" i="7"/>
  <c r="AD8" i="18"/>
  <c r="O36" i="4"/>
  <c r="W36" i="4"/>
  <c r="D15" i="4"/>
  <c r="G16" i="4"/>
  <c r="E21" i="20"/>
  <c r="G21" i="20"/>
  <c r="D26" i="4"/>
  <c r="D29" i="4"/>
  <c r="D28" i="20"/>
  <c r="E28" i="20"/>
  <c r="G28" i="20"/>
  <c r="E31" i="20"/>
  <c r="G31" i="20"/>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c r="V23" i="6"/>
  <c r="W36" i="19"/>
  <c r="BB36" i="19"/>
  <c r="AD23" i="6"/>
  <c r="AE36" i="19"/>
  <c r="BJ36" i="19"/>
  <c r="AH36" i="19"/>
  <c r="BM36" i="19"/>
  <c r="G23" i="6"/>
  <c r="H36" i="19"/>
  <c r="X36" i="19"/>
  <c r="BC36" i="19"/>
  <c r="I36" i="19"/>
  <c r="S36" i="19"/>
  <c r="AX36" i="19"/>
  <c r="AG36" i="19"/>
  <c r="BL36" i="19"/>
  <c r="J36" i="19"/>
  <c r="Z36" i="19"/>
  <c r="BE36" i="19"/>
  <c r="AA36" i="19"/>
  <c r="BF36" i="19"/>
  <c r="S23" i="6"/>
  <c r="T36" i="19"/>
  <c r="AY36" i="19"/>
  <c r="AB36" i="19"/>
  <c r="BG36" i="19"/>
  <c r="Q36" i="19"/>
  <c r="AV36" i="19"/>
  <c r="R36" i="19"/>
  <c r="AW36" i="19"/>
  <c r="K36" i="19"/>
  <c r="AI36" i="19"/>
  <c r="BN36" i="19"/>
  <c r="K23" i="6"/>
  <c r="L36" i="19"/>
  <c r="L23" i="6"/>
  <c r="M36" i="19"/>
  <c r="T23" i="6"/>
  <c r="U36" i="19"/>
  <c r="AZ36" i="19"/>
  <c r="AB23" i="6"/>
  <c r="AC36" i="19"/>
  <c r="BH36" i="19"/>
  <c r="P36" i="19"/>
  <c r="AU36" i="19"/>
  <c r="AF36" i="19"/>
  <c r="BK36" i="19"/>
  <c r="Y36" i="19"/>
  <c r="BD36" i="19"/>
  <c r="O23" i="6"/>
  <c r="W23" i="6"/>
  <c r="AE23" i="6"/>
  <c r="M23" i="6"/>
  <c r="N36" i="19"/>
  <c r="AS36" i="19"/>
  <c r="U23" i="6"/>
  <c r="V36" i="19"/>
  <c r="BA36" i="19"/>
  <c r="AC23" i="6"/>
  <c r="AD36" i="19"/>
  <c r="BI36" i="19"/>
  <c r="D25" i="4"/>
  <c r="K34" i="34"/>
  <c r="E23" i="6"/>
  <c r="F36" i="19"/>
  <c r="AK36" i="19"/>
  <c r="E19" i="18"/>
  <c r="G21" i="4"/>
  <c r="J34" i="34"/>
  <c r="I34" i="34"/>
  <c r="F21" i="4"/>
  <c r="C20" i="20"/>
  <c r="D24" i="4"/>
  <c r="AA23" i="6"/>
  <c r="F11" i="4"/>
  <c r="F26" i="7"/>
  <c r="H25" i="23"/>
  <c r="AI9" i="6"/>
  <c r="D27" i="4"/>
  <c r="H34" i="34"/>
  <c r="F5" i="6"/>
  <c r="G5" i="6"/>
  <c r="H5" i="6"/>
  <c r="AJ28" i="7"/>
  <c r="D16" i="4"/>
  <c r="AI16" i="6"/>
  <c r="H23" i="6"/>
  <c r="P23" i="6"/>
  <c r="X23" i="6"/>
  <c r="AF23" i="6"/>
  <c r="AB31" i="7"/>
  <c r="AC31" i="7"/>
  <c r="P31" i="7"/>
  <c r="AF31" i="7"/>
  <c r="Q31" i="7"/>
  <c r="R31" i="7"/>
  <c r="Z31" i="7"/>
  <c r="AH31" i="7"/>
  <c r="AJ16" i="7"/>
  <c r="F27" i="7"/>
  <c r="C25" i="20"/>
  <c r="U37" i="19"/>
  <c r="T17" i="18"/>
  <c r="AA7" i="25"/>
  <c r="H36" i="24"/>
  <c r="AL36" i="19"/>
  <c r="K36" i="24"/>
  <c r="AO36" i="19"/>
  <c r="L36" i="24"/>
  <c r="AP36" i="19"/>
  <c r="N36" i="24"/>
  <c r="AR36" i="19"/>
  <c r="J36" i="24"/>
  <c r="AN36" i="19"/>
  <c r="I9" i="25"/>
  <c r="M36" i="24"/>
  <c r="AQ36" i="19"/>
  <c r="I36" i="24"/>
  <c r="AM36" i="19"/>
  <c r="T37" i="19"/>
  <c r="S17" i="18"/>
  <c r="AI17" i="18"/>
  <c r="T29" i="7"/>
  <c r="AJ30" i="7"/>
  <c r="AK22" i="25"/>
  <c r="S22" i="25"/>
  <c r="P21" i="25"/>
  <c r="AF22" i="25"/>
  <c r="AI22" i="25"/>
  <c r="M11" i="23"/>
  <c r="N11" i="25"/>
  <c r="I7" i="25"/>
  <c r="K22" i="25"/>
  <c r="AG22" i="25"/>
  <c r="Q21" i="25"/>
  <c r="U22" i="25"/>
  <c r="AI27" i="23"/>
  <c r="AB21" i="25"/>
  <c r="B3" i="26"/>
  <c r="B200" i="26"/>
  <c r="Z22" i="25"/>
  <c r="O22" i="25"/>
  <c r="X38" i="4"/>
  <c r="N25" i="7"/>
  <c r="M20" i="18"/>
  <c r="N26" i="7"/>
  <c r="P25" i="23"/>
  <c r="Y22" i="25"/>
  <c r="Y25" i="25"/>
  <c r="H26" i="7"/>
  <c r="J25" i="23"/>
  <c r="R7" i="25"/>
  <c r="AH22" i="25"/>
  <c r="AE22" i="25"/>
  <c r="L22" i="25"/>
  <c r="AC22" i="25"/>
  <c r="T22" i="25"/>
  <c r="J22" i="25"/>
  <c r="G26" i="7"/>
  <c r="I25" i="23"/>
  <c r="E42" i="34"/>
  <c r="D35" i="27"/>
  <c r="G34" i="34"/>
  <c r="F6" i="19"/>
  <c r="C19" i="34"/>
  <c r="Y7" i="25"/>
  <c r="Z21" i="25"/>
  <c r="C14" i="34"/>
  <c r="E34" i="34"/>
  <c r="C9" i="34"/>
  <c r="AD22" i="25"/>
  <c r="AD25" i="25"/>
  <c r="AL22" i="25"/>
  <c r="AA22" i="25"/>
  <c r="Q22" i="25"/>
  <c r="G9" i="25"/>
  <c r="N7" i="25"/>
  <c r="J21" i="25"/>
  <c r="V22" i="25"/>
  <c r="AB22" i="25"/>
  <c r="P38" i="4"/>
  <c r="O34" i="34"/>
  <c r="W22" i="25"/>
  <c r="AG7" i="25"/>
  <c r="X22" i="25"/>
  <c r="P34" i="34"/>
  <c r="Q38" i="4"/>
  <c r="I58" i="28"/>
  <c r="M22" i="25"/>
  <c r="F6" i="34"/>
  <c r="V34" i="34"/>
  <c r="W38" i="4"/>
  <c r="N24" i="25"/>
  <c r="O38" i="4"/>
  <c r="N34" i="34"/>
  <c r="AH21" i="25"/>
  <c r="N38" i="4"/>
  <c r="M34" i="34"/>
  <c r="G9" i="23"/>
  <c r="P22" i="25"/>
  <c r="N22" i="25"/>
  <c r="R22" i="25"/>
  <c r="R25" i="25"/>
  <c r="F9" i="23"/>
  <c r="R38" i="4"/>
  <c r="Q34" i="34"/>
  <c r="T34" i="34"/>
  <c r="U38" i="4"/>
  <c r="V38" i="4"/>
  <c r="U34" i="34"/>
  <c r="T38" i="4"/>
  <c r="L25" i="7"/>
  <c r="S34" i="34"/>
  <c r="S38" i="4"/>
  <c r="R34" i="34"/>
  <c r="K7" i="25"/>
  <c r="F7" i="23"/>
  <c r="E34" i="20"/>
  <c r="G34" i="20"/>
  <c r="I22" i="25"/>
  <c r="G36" i="24"/>
  <c r="J41" i="28"/>
  <c r="K40" i="28"/>
  <c r="Y7" i="18"/>
  <c r="X7" i="18"/>
  <c r="AC7" i="18"/>
  <c r="AA7" i="18"/>
  <c r="AH7" i="18"/>
  <c r="S7" i="18"/>
  <c r="Z7" i="18"/>
  <c r="P7" i="18"/>
  <c r="AG7" i="18"/>
  <c r="AE7" i="18"/>
  <c r="R7" i="18"/>
  <c r="W7" i="18"/>
  <c r="O7" i="18"/>
  <c r="N7" i="18"/>
  <c r="AF7" i="18"/>
  <c r="AD7" i="18"/>
  <c r="Q7" i="18"/>
  <c r="V7" i="18"/>
  <c r="U7" i="18"/>
  <c r="T7" i="18"/>
  <c r="AB7" i="18"/>
  <c r="AA21" i="25"/>
  <c r="AJ27" i="23"/>
  <c r="AK21" i="25"/>
  <c r="AE27" i="23"/>
  <c r="AF21" i="25"/>
  <c r="AC21" i="25"/>
  <c r="AG21" i="25"/>
  <c r="AE21" i="25"/>
  <c r="S21" i="25"/>
  <c r="U21" i="25"/>
  <c r="L38" i="4"/>
  <c r="H38" i="4"/>
  <c r="J38" i="4"/>
  <c r="D36" i="3"/>
  <c r="E25" i="20"/>
  <c r="G25" i="20"/>
  <c r="M38" i="4"/>
  <c r="I38" i="4"/>
  <c r="K38" i="4"/>
  <c r="K5" i="23"/>
  <c r="K20" i="23"/>
  <c r="L5" i="25"/>
  <c r="L19" i="25"/>
  <c r="U5" i="25"/>
  <c r="U19" i="25"/>
  <c r="T5" i="23"/>
  <c r="T20" i="23"/>
  <c r="AF5" i="23"/>
  <c r="AF20" i="23"/>
  <c r="AG5" i="25"/>
  <c r="AG19" i="25"/>
  <c r="W5" i="25"/>
  <c r="W19" i="25"/>
  <c r="V5" i="23"/>
  <c r="V20" i="23"/>
  <c r="V5" i="25"/>
  <c r="V19" i="25"/>
  <c r="U5" i="23"/>
  <c r="U20" i="23"/>
  <c r="AA5" i="23"/>
  <c r="AA20" i="23"/>
  <c r="AB5" i="25"/>
  <c r="AB19" i="25"/>
  <c r="AC5" i="25"/>
  <c r="AC19" i="25"/>
  <c r="AB5" i="23"/>
  <c r="AB20" i="23"/>
  <c r="K5" i="25"/>
  <c r="K19" i="25"/>
  <c r="J5" i="23"/>
  <c r="J20" i="23"/>
  <c r="AD5" i="25"/>
  <c r="AD19" i="25"/>
  <c r="AC5" i="23"/>
  <c r="AC20" i="23"/>
  <c r="Y5" i="23"/>
  <c r="Y20" i="23"/>
  <c r="Z5" i="25"/>
  <c r="Z19" i="25"/>
  <c r="O5" i="25"/>
  <c r="O19" i="25"/>
  <c r="N5" i="23"/>
  <c r="N20" i="23"/>
  <c r="M7" i="25"/>
  <c r="AJ5" i="25"/>
  <c r="AJ19" i="25"/>
  <c r="AI5" i="23"/>
  <c r="AI20" i="23"/>
  <c r="AE5" i="25"/>
  <c r="AE19" i="25"/>
  <c r="AD5" i="23"/>
  <c r="AD20" i="23"/>
  <c r="AA5" i="25"/>
  <c r="AA19" i="25"/>
  <c r="Z5" i="23"/>
  <c r="Z20" i="23"/>
  <c r="P5" i="25"/>
  <c r="P19" i="25"/>
  <c r="O5" i="23"/>
  <c r="O20" i="23"/>
  <c r="AE5" i="23"/>
  <c r="AE20" i="23"/>
  <c r="AF5" i="25"/>
  <c r="AF19" i="25"/>
  <c r="AK5" i="25"/>
  <c r="AK19" i="25"/>
  <c r="AJ5" i="23"/>
  <c r="AJ20" i="23"/>
  <c r="T5" i="25"/>
  <c r="T19" i="25"/>
  <c r="S5" i="23"/>
  <c r="S20" i="23"/>
  <c r="AL5" i="25"/>
  <c r="AL19" i="25"/>
  <c r="AK5" i="23"/>
  <c r="AK20" i="23"/>
  <c r="S5" i="25"/>
  <c r="S19" i="25"/>
  <c r="R5" i="23"/>
  <c r="R20" i="23"/>
  <c r="P5" i="23"/>
  <c r="P20" i="23"/>
  <c r="Q5" i="25"/>
  <c r="Q19" i="25"/>
  <c r="AG5" i="23"/>
  <c r="AG20" i="23"/>
  <c r="AH5" i="25"/>
  <c r="AH19" i="25"/>
  <c r="Q5" i="23"/>
  <c r="Q20" i="23"/>
  <c r="R5" i="25"/>
  <c r="R19" i="25"/>
  <c r="H5" i="23"/>
  <c r="H20" i="23"/>
  <c r="I5" i="25"/>
  <c r="I19" i="25"/>
  <c r="W5" i="23"/>
  <c r="W20" i="23"/>
  <c r="X5" i="25"/>
  <c r="X19" i="25"/>
  <c r="M5" i="25"/>
  <c r="M19" i="25"/>
  <c r="L5" i="23"/>
  <c r="L20" i="23"/>
  <c r="M5" i="23"/>
  <c r="M20" i="23"/>
  <c r="N5" i="25"/>
  <c r="N19" i="25"/>
  <c r="X5" i="23"/>
  <c r="X20" i="23"/>
  <c r="Y5" i="25"/>
  <c r="Y19" i="25"/>
  <c r="AI5" i="25"/>
  <c r="AI19" i="25"/>
  <c r="AH5" i="23"/>
  <c r="AH20" i="23"/>
  <c r="I5" i="23"/>
  <c r="I20" i="23"/>
  <c r="J5" i="25"/>
  <c r="J19" i="25"/>
  <c r="V7" i="25"/>
  <c r="V21" i="25"/>
  <c r="W21" i="25"/>
  <c r="G5" i="7"/>
  <c r="H5" i="7"/>
  <c r="O7" i="25"/>
  <c r="O21" i="25"/>
  <c r="Q34" i="19"/>
  <c r="R36" i="24"/>
  <c r="R34" i="24"/>
  <c r="R42" i="24"/>
  <c r="S34" i="19"/>
  <c r="T36" i="24"/>
  <c r="T34" i="24"/>
  <c r="T42" i="24"/>
  <c r="W34" i="19"/>
  <c r="X36" i="24"/>
  <c r="X34" i="24"/>
  <c r="X42" i="24"/>
  <c r="X34" i="19"/>
  <c r="Y36" i="24"/>
  <c r="Y34" i="24"/>
  <c r="Y42" i="24"/>
  <c r="O34" i="19"/>
  <c r="P36" i="24"/>
  <c r="P34" i="24"/>
  <c r="P42" i="24"/>
  <c r="AD34" i="19"/>
  <c r="AE36" i="24"/>
  <c r="AE34" i="24"/>
  <c r="AE42" i="24"/>
  <c r="Y34" i="19"/>
  <c r="Z36" i="24"/>
  <c r="Z34" i="24"/>
  <c r="Z42" i="24"/>
  <c r="AF34" i="19"/>
  <c r="AG36" i="24"/>
  <c r="AG34" i="24"/>
  <c r="AG42" i="24"/>
  <c r="O36" i="24"/>
  <c r="AI34" i="19"/>
  <c r="AJ36" i="24"/>
  <c r="AJ34" i="24"/>
  <c r="AJ42" i="24"/>
  <c r="Z34" i="19"/>
  <c r="AA36" i="24"/>
  <c r="AA34" i="24"/>
  <c r="AA42" i="24"/>
  <c r="AH34" i="19"/>
  <c r="AI36" i="24"/>
  <c r="AI34" i="24"/>
  <c r="AI42" i="24"/>
  <c r="H6" i="23"/>
  <c r="T34" i="19"/>
  <c r="U36" i="24"/>
  <c r="P34" i="19"/>
  <c r="Q36" i="24"/>
  <c r="Q34" i="24"/>
  <c r="Q42" i="24"/>
  <c r="G7" i="23"/>
  <c r="AB34" i="19"/>
  <c r="AC36" i="24"/>
  <c r="AC34" i="24"/>
  <c r="AC42" i="24"/>
  <c r="AA34" i="19"/>
  <c r="AB36" i="24"/>
  <c r="AB34" i="24"/>
  <c r="AB42" i="24"/>
  <c r="AE34" i="19"/>
  <c r="AF36" i="24"/>
  <c r="AF34" i="24"/>
  <c r="AF42" i="24"/>
  <c r="U34" i="19"/>
  <c r="V36" i="24"/>
  <c r="R34" i="19"/>
  <c r="S36" i="24"/>
  <c r="S34" i="24"/>
  <c r="S42" i="24"/>
  <c r="AG34" i="19"/>
  <c r="AH36" i="24"/>
  <c r="AH34" i="24"/>
  <c r="AH42" i="24"/>
  <c r="U7" i="25"/>
  <c r="AC34" i="19"/>
  <c r="AD36" i="24"/>
  <c r="AD34" i="24"/>
  <c r="AD42" i="24"/>
  <c r="V34" i="19"/>
  <c r="W36" i="24"/>
  <c r="H9" i="25"/>
  <c r="I21" i="25"/>
  <c r="D36" i="5"/>
  <c r="AI8" i="18"/>
  <c r="AI19" i="18"/>
  <c r="AI23" i="6"/>
  <c r="D21" i="4"/>
  <c r="D10" i="28"/>
  <c r="G36" i="4"/>
  <c r="D35" i="20"/>
  <c r="D20" i="20"/>
  <c r="E20" i="20"/>
  <c r="E36" i="19"/>
  <c r="D11" i="4"/>
  <c r="F36" i="4"/>
  <c r="C35" i="20"/>
  <c r="I5" i="6"/>
  <c r="I5" i="7"/>
  <c r="D8" i="4"/>
  <c r="AJ27" i="7"/>
  <c r="E21" i="3"/>
  <c r="E17" i="3"/>
  <c r="U31" i="7"/>
  <c r="V37" i="24"/>
  <c r="V34" i="24"/>
  <c r="V42" i="24"/>
  <c r="AZ37" i="19"/>
  <c r="D37" i="19"/>
  <c r="E26" i="5"/>
  <c r="E14" i="5"/>
  <c r="D36" i="19"/>
  <c r="D83" i="27"/>
  <c r="Y42" i="19"/>
  <c r="BD42" i="19"/>
  <c r="BD34" i="19"/>
  <c r="U42" i="19"/>
  <c r="AZ42" i="19"/>
  <c r="AZ34" i="19"/>
  <c r="Z42" i="19"/>
  <c r="BE42" i="19"/>
  <c r="BE34" i="19"/>
  <c r="W42" i="19"/>
  <c r="BB42" i="19"/>
  <c r="BB34" i="19"/>
  <c r="P42" i="19"/>
  <c r="AU42" i="19"/>
  <c r="AU34" i="19"/>
  <c r="S42" i="19"/>
  <c r="AX42" i="19"/>
  <c r="AX34" i="19"/>
  <c r="AC42" i="19"/>
  <c r="BH42" i="19"/>
  <c r="BH34" i="19"/>
  <c r="AD42" i="19"/>
  <c r="BI42" i="19"/>
  <c r="BI34" i="19"/>
  <c r="AE42" i="19"/>
  <c r="BJ42" i="19"/>
  <c r="BJ34" i="19"/>
  <c r="AI42" i="19"/>
  <c r="BN42" i="19"/>
  <c r="BN34" i="19"/>
  <c r="V42" i="19"/>
  <c r="BA42" i="19"/>
  <c r="BA34" i="19"/>
  <c r="T42" i="19"/>
  <c r="AY42" i="19"/>
  <c r="AY34" i="19"/>
  <c r="O42" i="19"/>
  <c r="AT42" i="19"/>
  <c r="AT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V8" i="23"/>
  <c r="T31" i="7"/>
  <c r="U37" i="24"/>
  <c r="E37" i="19"/>
  <c r="AH27" i="23"/>
  <c r="R27" i="23"/>
  <c r="AF27" i="23"/>
  <c r="U25" i="25"/>
  <c r="B183" i="26"/>
  <c r="B130" i="26"/>
  <c r="B217" i="26"/>
  <c r="B236" i="26"/>
  <c r="B287" i="26"/>
  <c r="B28" i="26"/>
  <c r="B62" i="26"/>
  <c r="B253" i="26"/>
  <c r="B79" i="26"/>
  <c r="B270" i="26"/>
  <c r="B113" i="26"/>
  <c r="D3" i="26"/>
  <c r="D130" i="26"/>
  <c r="B45" i="26"/>
  <c r="B96" i="26"/>
  <c r="B166" i="26"/>
  <c r="B147" i="26"/>
  <c r="AH25" i="25"/>
  <c r="AJ21" i="25"/>
  <c r="AJ25" i="25"/>
  <c r="AG25" i="25"/>
  <c r="X27" i="23"/>
  <c r="Z25" i="25"/>
  <c r="AE25" i="25"/>
  <c r="AC27" i="23"/>
  <c r="AD27" i="23"/>
  <c r="T27" i="23"/>
  <c r="Y27" i="23"/>
  <c r="H21" i="23"/>
  <c r="F41" i="34"/>
  <c r="N24" i="7"/>
  <c r="N23" i="7"/>
  <c r="N31" i="7"/>
  <c r="P24" i="23"/>
  <c r="Q23" i="25"/>
  <c r="Q25" i="25"/>
  <c r="N35" i="19"/>
  <c r="O35" i="24"/>
  <c r="O34" i="24"/>
  <c r="O42" i="24"/>
  <c r="F25" i="23"/>
  <c r="E20" i="27"/>
  <c r="K25" i="7"/>
  <c r="K24" i="7"/>
  <c r="K23" i="7"/>
  <c r="K31" i="7"/>
  <c r="I25" i="7"/>
  <c r="H20" i="18"/>
  <c r="J25" i="7"/>
  <c r="J24" i="7"/>
  <c r="J23" i="7"/>
  <c r="J31" i="7"/>
  <c r="AC25" i="25"/>
  <c r="AB27" i="23"/>
  <c r="D13" i="28"/>
  <c r="D16" i="28"/>
  <c r="D17" i="28"/>
  <c r="Q27" i="23"/>
  <c r="G25" i="23"/>
  <c r="E37" i="34"/>
  <c r="D20" i="27"/>
  <c r="Z27" i="23"/>
  <c r="AI21" i="25"/>
  <c r="AI25" i="25"/>
  <c r="L35" i="19"/>
  <c r="AQ35" i="19"/>
  <c r="N24" i="23"/>
  <c r="O23" i="25"/>
  <c r="O25" i="25"/>
  <c r="AA25" i="25"/>
  <c r="AB25" i="25"/>
  <c r="AA27" i="23"/>
  <c r="V25" i="25"/>
  <c r="G22" i="25"/>
  <c r="M25" i="7"/>
  <c r="AG27" i="23"/>
  <c r="G7" i="25"/>
  <c r="F25" i="7"/>
  <c r="F24" i="7"/>
  <c r="E11" i="3"/>
  <c r="C6" i="34"/>
  <c r="F34" i="34"/>
  <c r="C34" i="34"/>
  <c r="J56" i="28"/>
  <c r="K22" i="18"/>
  <c r="E35" i="3"/>
  <c r="G23" i="23"/>
  <c r="E22" i="3"/>
  <c r="H25" i="7"/>
  <c r="G4" i="18"/>
  <c r="H6" i="19"/>
  <c r="G28" i="28"/>
  <c r="E36" i="24"/>
  <c r="F4" i="18"/>
  <c r="H6" i="24"/>
  <c r="F28" i="28"/>
  <c r="B96" i="32"/>
  <c r="B62" i="32"/>
  <c r="B45" i="32"/>
  <c r="B28" i="32"/>
  <c r="B130" i="32"/>
  <c r="B113" i="32"/>
  <c r="B183" i="32"/>
  <c r="B217" i="32"/>
  <c r="B253" i="32"/>
  <c r="B270" i="32"/>
  <c r="B200" i="32"/>
  <c r="B236" i="32"/>
  <c r="B79" i="32"/>
  <c r="B287" i="32"/>
  <c r="B166" i="32"/>
  <c r="B147" i="32"/>
  <c r="H4" i="18"/>
  <c r="I6" i="19"/>
  <c r="AN6" i="19"/>
  <c r="H28" i="28"/>
  <c r="J43" i="28"/>
  <c r="S27" i="23"/>
  <c r="T21" i="25"/>
  <c r="T25" i="25"/>
  <c r="G25" i="7"/>
  <c r="E26" i="3"/>
  <c r="E31" i="3"/>
  <c r="E23" i="3"/>
  <c r="E12" i="3"/>
  <c r="E33" i="3"/>
  <c r="E18" i="3"/>
  <c r="E34" i="3"/>
  <c r="E29" i="3"/>
  <c r="E32" i="3"/>
  <c r="E13" i="3"/>
  <c r="E24" i="3"/>
  <c r="E7" i="3"/>
  <c r="E30"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0" i="5"/>
  <c r="E35" i="5"/>
  <c r="E23" i="5"/>
  <c r="E28" i="5"/>
  <c r="E32" i="5"/>
  <c r="E7" i="5"/>
  <c r="E24" i="5"/>
  <c r="E21" i="5"/>
  <c r="E30" i="5"/>
  <c r="E13" i="5"/>
  <c r="E19" i="5"/>
  <c r="U27" i="23"/>
  <c r="G22" i="23"/>
  <c r="H7" i="25"/>
  <c r="T88" i="26"/>
  <c r="H22" i="25"/>
  <c r="W34" i="24"/>
  <c r="W42" i="24"/>
  <c r="F36" i="24"/>
  <c r="L24" i="7"/>
  <c r="L23" i="7"/>
  <c r="K20" i="18"/>
  <c r="G20" i="20"/>
  <c r="D36" i="4"/>
  <c r="J5" i="6"/>
  <c r="J5" i="7"/>
  <c r="P27" i="23"/>
  <c r="X8" i="25"/>
  <c r="E21" i="4"/>
  <c r="E24" i="4"/>
  <c r="N11" i="23"/>
  <c r="N34" i="19"/>
  <c r="AS34" i="19"/>
  <c r="AS35" i="19"/>
  <c r="J6" i="23"/>
  <c r="AM6" i="19"/>
  <c r="F37" i="24"/>
  <c r="E37" i="24"/>
  <c r="U34" i="24"/>
  <c r="U42" i="24"/>
  <c r="F8" i="23"/>
  <c r="W8" i="25"/>
  <c r="V26" i="23"/>
  <c r="D28" i="26"/>
  <c r="D299" i="26"/>
  <c r="D300" i="26"/>
  <c r="D113" i="26"/>
  <c r="D236" i="26"/>
  <c r="D217" i="26"/>
  <c r="D79" i="26"/>
  <c r="D287" i="26"/>
  <c r="D270" i="26"/>
  <c r="D147" i="26"/>
  <c r="D253" i="26"/>
  <c r="D166" i="26"/>
  <c r="F3" i="26"/>
  <c r="D96" i="26"/>
  <c r="D62" i="26"/>
  <c r="D45" i="26"/>
  <c r="D183" i="26"/>
  <c r="D200" i="26"/>
  <c r="K6" i="25"/>
  <c r="K20" i="25"/>
  <c r="B125" i="26"/>
  <c r="B126" i="26"/>
  <c r="B248" i="26"/>
  <c r="B249" i="26"/>
  <c r="B57" i="26"/>
  <c r="B58" i="26"/>
  <c r="B142" i="26"/>
  <c r="B143" i="26"/>
  <c r="B282" i="26"/>
  <c r="B283" i="26"/>
  <c r="B195" i="26"/>
  <c r="B196" i="26"/>
  <c r="B299" i="26"/>
  <c r="B300" i="26"/>
  <c r="B177" i="26"/>
  <c r="B179" i="26"/>
  <c r="B74" i="26"/>
  <c r="B75" i="26"/>
  <c r="B107" i="26"/>
  <c r="B109" i="26"/>
  <c r="B212" i="26"/>
  <c r="B213" i="26"/>
  <c r="B90" i="26"/>
  <c r="B92" i="26"/>
  <c r="B265" i="26"/>
  <c r="B266" i="26"/>
  <c r="J21" i="23"/>
  <c r="H41" i="34"/>
  <c r="I20" i="18"/>
  <c r="I35" i="19"/>
  <c r="I24" i="7"/>
  <c r="I23" i="7"/>
  <c r="I31" i="7"/>
  <c r="K24" i="23"/>
  <c r="L23" i="25"/>
  <c r="L25" i="25"/>
  <c r="L24" i="23"/>
  <c r="M23" i="25"/>
  <c r="M25" i="25"/>
  <c r="J35" i="19"/>
  <c r="M24" i="23"/>
  <c r="N23" i="25"/>
  <c r="N25" i="25"/>
  <c r="K35" i="19"/>
  <c r="AP35" i="19"/>
  <c r="J20" i="18"/>
  <c r="I6" i="24"/>
  <c r="C23" i="20"/>
  <c r="F23" i="7"/>
  <c r="M35" i="19"/>
  <c r="AR35" i="19"/>
  <c r="O24" i="23"/>
  <c r="H35" i="19"/>
  <c r="AM35" i="19"/>
  <c r="J24" i="23"/>
  <c r="G35" i="19"/>
  <c r="AL35" i="19"/>
  <c r="I24" i="23"/>
  <c r="C24" i="20"/>
  <c r="F35" i="19"/>
  <c r="H24" i="23"/>
  <c r="H27" i="23"/>
  <c r="E20" i="18"/>
  <c r="E18" i="18"/>
  <c r="H21" i="25"/>
  <c r="D6" i="34"/>
  <c r="M24" i="7"/>
  <c r="M23" i="7"/>
  <c r="M31" i="7"/>
  <c r="L20" i="18"/>
  <c r="E15" i="4"/>
  <c r="E14" i="4"/>
  <c r="J58" i="28"/>
  <c r="J6" i="24"/>
  <c r="G6" i="19"/>
  <c r="J6" i="25"/>
  <c r="J20" i="25"/>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G21" i="25"/>
  <c r="D200" i="32"/>
  <c r="D130" i="32"/>
  <c r="D270" i="32"/>
  <c r="D28" i="32"/>
  <c r="D287" i="32"/>
  <c r="D166" i="32"/>
  <c r="D183" i="32"/>
  <c r="D96" i="32"/>
  <c r="D217" i="32"/>
  <c r="D45" i="32"/>
  <c r="D236" i="32"/>
  <c r="D62" i="32"/>
  <c r="D113" i="32"/>
  <c r="D253" i="32"/>
  <c r="D147" i="32"/>
  <c r="D79" i="32"/>
  <c r="B143" i="32"/>
  <c r="B92" i="32"/>
  <c r="I4" i="18"/>
  <c r="K6" i="24"/>
  <c r="I28" i="28"/>
  <c r="O11" i="25"/>
  <c r="K41" i="28"/>
  <c r="L40" i="28"/>
  <c r="D282" i="26"/>
  <c r="D283" i="26"/>
  <c r="D248" i="26"/>
  <c r="D249" i="26"/>
  <c r="D177" i="26"/>
  <c r="D179" i="26"/>
  <c r="D142" i="26"/>
  <c r="D143" i="26"/>
  <c r="D107" i="26"/>
  <c r="D109" i="26"/>
  <c r="D90" i="26"/>
  <c r="N27" i="23"/>
  <c r="L6" i="25"/>
  <c r="L20" i="25"/>
  <c r="K6" i="23"/>
  <c r="F253" i="26"/>
  <c r="F287" i="26"/>
  <c r="F147" i="26"/>
  <c r="F45" i="26"/>
  <c r="F96" i="26"/>
  <c r="F28" i="26"/>
  <c r="F130" i="26"/>
  <c r="F200" i="26"/>
  <c r="F113" i="26"/>
  <c r="F166" i="26"/>
  <c r="F79" i="26"/>
  <c r="F217" i="26"/>
  <c r="F270" i="26"/>
  <c r="H3" i="26"/>
  <c r="F183" i="26"/>
  <c r="F236" i="26"/>
  <c r="F62" i="26"/>
  <c r="L34" i="19"/>
  <c r="M35" i="24"/>
  <c r="M34" i="24"/>
  <c r="M42" i="24"/>
  <c r="L31" i="7"/>
  <c r="E31" i="4"/>
  <c r="E13" i="4"/>
  <c r="E36" i="4"/>
  <c r="E25" i="4"/>
  <c r="E7" i="4"/>
  <c r="E30" i="4"/>
  <c r="E29" i="4"/>
  <c r="E8" i="4"/>
  <c r="E26" i="4"/>
  <c r="E23" i="4"/>
  <c r="E33" i="4"/>
  <c r="E27" i="4"/>
  <c r="E18" i="4"/>
  <c r="E11" i="4"/>
  <c r="E22" i="4"/>
  <c r="E35" i="4"/>
  <c r="E10" i="4"/>
  <c r="E17" i="4"/>
  <c r="E28" i="4"/>
  <c r="E20" i="4"/>
  <c r="E32" i="4"/>
  <c r="E12" i="4"/>
  <c r="E9" i="4"/>
  <c r="E19" i="4"/>
  <c r="E16" i="4"/>
  <c r="E34" i="4"/>
  <c r="K5" i="6"/>
  <c r="K5" i="7"/>
  <c r="C22" i="20"/>
  <c r="N42" i="19"/>
  <c r="AS42" i="19"/>
  <c r="X24" i="25"/>
  <c r="X25" i="25"/>
  <c r="W27" i="23"/>
  <c r="G35" i="24"/>
  <c r="G34" i="24"/>
  <c r="G42" i="24"/>
  <c r="AK35" i="19"/>
  <c r="J34" i="19"/>
  <c r="AO34" i="19"/>
  <c r="AO35" i="19"/>
  <c r="I34" i="19"/>
  <c r="AN34" i="19"/>
  <c r="AN35" i="19"/>
  <c r="D57" i="26"/>
  <c r="D58" i="26"/>
  <c r="D59" i="26"/>
  <c r="D74" i="26"/>
  <c r="D75" i="26"/>
  <c r="D110" i="26"/>
  <c r="D138" i="26"/>
  <c r="D195" i="26"/>
  <c r="D196" i="26"/>
  <c r="D250" i="26"/>
  <c r="D208" i="26"/>
  <c r="D125" i="26"/>
  <c r="D126" i="26"/>
  <c r="D212" i="26"/>
  <c r="D213" i="26"/>
  <c r="D265" i="26"/>
  <c r="D266" i="26"/>
  <c r="I42" i="19"/>
  <c r="AN42" i="19"/>
  <c r="I6" i="23"/>
  <c r="AL6" i="19"/>
  <c r="L42" i="19"/>
  <c r="AQ42" i="19"/>
  <c r="AQ34" i="19"/>
  <c r="W24" i="25"/>
  <c r="W25" i="25"/>
  <c r="V27" i="23"/>
  <c r="B127" i="26"/>
  <c r="B59" i="26"/>
  <c r="B160" i="32"/>
  <c r="B161" i="32"/>
  <c r="B160" i="26"/>
  <c r="B230" i="26"/>
  <c r="B231" i="26"/>
  <c r="B214" i="26"/>
  <c r="B42" i="26"/>
  <c r="B180" i="26"/>
  <c r="B76" i="26"/>
  <c r="B14" i="26"/>
  <c r="I21" i="23"/>
  <c r="G41" i="34"/>
  <c r="K21" i="23"/>
  <c r="I41" i="34"/>
  <c r="K27" i="23"/>
  <c r="J35" i="24"/>
  <c r="J34" i="24"/>
  <c r="J42" i="24"/>
  <c r="M27" i="23"/>
  <c r="K35" i="24"/>
  <c r="K34" i="24"/>
  <c r="K42" i="24"/>
  <c r="L27" i="23"/>
  <c r="K34" i="19"/>
  <c r="L35" i="24"/>
  <c r="L34" i="24"/>
  <c r="L42" i="24"/>
  <c r="J6" i="19"/>
  <c r="F34" i="19"/>
  <c r="F26" i="20"/>
  <c r="F35" i="20"/>
  <c r="F20" i="20"/>
  <c r="I23" i="25"/>
  <c r="I25" i="25"/>
  <c r="F17" i="20"/>
  <c r="F34" i="20"/>
  <c r="F32" i="20"/>
  <c r="F27" i="20"/>
  <c r="F16" i="20"/>
  <c r="F31" i="20"/>
  <c r="F25" i="20"/>
  <c r="F8" i="20"/>
  <c r="F33" i="20"/>
  <c r="F21" i="20"/>
  <c r="F18" i="20"/>
  <c r="F30" i="20"/>
  <c r="F28" i="20"/>
  <c r="F19" i="20"/>
  <c r="F12" i="20"/>
  <c r="P23" i="25"/>
  <c r="P25" i="25"/>
  <c r="O27" i="23"/>
  <c r="K56" i="28"/>
  <c r="L22" i="18"/>
  <c r="M34" i="19"/>
  <c r="N35" i="24"/>
  <c r="N34" i="24"/>
  <c r="N42" i="24"/>
  <c r="B196" i="32"/>
  <c r="B197" i="32"/>
  <c r="B144" i="32"/>
  <c r="B300" i="32"/>
  <c r="B301" i="32"/>
  <c r="F96" i="32"/>
  <c r="F45" i="32"/>
  <c r="F287" i="32"/>
  <c r="F166" i="32"/>
  <c r="F183" i="32"/>
  <c r="F62" i="32"/>
  <c r="F200" i="32"/>
  <c r="F147" i="32"/>
  <c r="F236" i="32"/>
  <c r="F270" i="32"/>
  <c r="F130" i="32"/>
  <c r="F217" i="32"/>
  <c r="F113" i="32"/>
  <c r="F79" i="32"/>
  <c r="F253" i="32"/>
  <c r="F28" i="32"/>
  <c r="D300" i="32"/>
  <c r="D249" i="32"/>
  <c r="D75" i="32"/>
  <c r="D196" i="32"/>
  <c r="D143" i="32"/>
  <c r="D109" i="32"/>
  <c r="D213" i="32"/>
  <c r="D283" i="32"/>
  <c r="D266" i="32"/>
  <c r="D179" i="32"/>
  <c r="D126" i="32"/>
  <c r="B179" i="32"/>
  <c r="B180" i="32"/>
  <c r="B58" i="32"/>
  <c r="B59" i="32"/>
  <c r="J4" i="18"/>
  <c r="K6" i="19"/>
  <c r="AP6" i="19"/>
  <c r="J28" i="28"/>
  <c r="B213" i="32"/>
  <c r="B214" i="32"/>
  <c r="B109" i="32"/>
  <c r="B110" i="32"/>
  <c r="B126" i="32"/>
  <c r="B75" i="32"/>
  <c r="B76" i="32"/>
  <c r="B283" i="32"/>
  <c r="B284" i="32"/>
  <c r="B93" i="32"/>
  <c r="B249" i="32"/>
  <c r="B250" i="32"/>
  <c r="B266" i="32"/>
  <c r="B267" i="32"/>
  <c r="L41" i="28"/>
  <c r="L56" i="28"/>
  <c r="M22" i="18"/>
  <c r="K43" i="28"/>
  <c r="D301" i="26"/>
  <c r="B301" i="26"/>
  <c r="F299" i="26"/>
  <c r="F300" i="26"/>
  <c r="D284" i="26"/>
  <c r="B284" i="26"/>
  <c r="F282" i="26"/>
  <c r="B267" i="26"/>
  <c r="F265" i="26"/>
  <c r="B250" i="26"/>
  <c r="F248" i="26"/>
  <c r="B208" i="26"/>
  <c r="F212" i="26"/>
  <c r="F177" i="26"/>
  <c r="F195" i="26"/>
  <c r="B197" i="26"/>
  <c r="B138" i="26"/>
  <c r="F142" i="26"/>
  <c r="B144" i="26"/>
  <c r="F125" i="26"/>
  <c r="B110" i="26"/>
  <c r="F107" i="26"/>
  <c r="F90" i="26"/>
  <c r="B93" i="26"/>
  <c r="B70" i="26"/>
  <c r="F74" i="26"/>
  <c r="F75" i="26"/>
  <c r="D76" i="26"/>
  <c r="D70" i="26"/>
  <c r="F57" i="26"/>
  <c r="H253" i="26"/>
  <c r="H287" i="26"/>
  <c r="H217" i="26"/>
  <c r="H130" i="26"/>
  <c r="H96" i="26"/>
  <c r="H270" i="26"/>
  <c r="H183" i="26"/>
  <c r="H28" i="26"/>
  <c r="H200" i="26"/>
  <c r="H113" i="26"/>
  <c r="J3" i="26"/>
  <c r="H62" i="26"/>
  <c r="H236" i="26"/>
  <c r="H79" i="26"/>
  <c r="H45" i="26"/>
  <c r="H166" i="26"/>
  <c r="H147" i="26"/>
  <c r="L5" i="6"/>
  <c r="L5" i="7"/>
  <c r="AI29" i="7"/>
  <c r="AK8" i="23"/>
  <c r="F31" i="7"/>
  <c r="C29" i="20"/>
  <c r="D127" i="26"/>
  <c r="D104" i="26"/>
  <c r="D92" i="26"/>
  <c r="D93" i="26"/>
  <c r="D180" i="26"/>
  <c r="F14" i="26"/>
  <c r="D230" i="26"/>
  <c r="D231" i="26"/>
  <c r="D15" i="26"/>
  <c r="D14" i="26"/>
  <c r="D15" i="32"/>
  <c r="D267" i="26"/>
  <c r="D161" i="26"/>
  <c r="M40" i="28"/>
  <c r="J42" i="19"/>
  <c r="AO42" i="19"/>
  <c r="D35" i="19"/>
  <c r="D197" i="26"/>
  <c r="D144" i="26"/>
  <c r="D214" i="26"/>
  <c r="M42" i="19"/>
  <c r="AR42" i="19"/>
  <c r="AR34" i="19"/>
  <c r="M6" i="25"/>
  <c r="M20" i="25"/>
  <c r="AO6" i="19"/>
  <c r="F42" i="19"/>
  <c r="AK42" i="19"/>
  <c r="AK34" i="19"/>
  <c r="K42" i="19"/>
  <c r="AP42" i="19"/>
  <c r="AP34" i="19"/>
  <c r="B15" i="26"/>
  <c r="B16" i="26"/>
  <c r="T160" i="26"/>
  <c r="B161" i="26"/>
  <c r="T230" i="32"/>
  <c r="B231" i="32"/>
  <c r="F230" i="26"/>
  <c r="F231" i="26"/>
  <c r="O11" i="23"/>
  <c r="P11" i="25"/>
  <c r="L6" i="23"/>
  <c r="D197" i="32"/>
  <c r="D231" i="32"/>
  <c r="D76" i="32"/>
  <c r="D92" i="32"/>
  <c r="D93" i="32"/>
  <c r="D127" i="32"/>
  <c r="K58" i="28"/>
  <c r="D214" i="32"/>
  <c r="D267" i="32"/>
  <c r="D110" i="32"/>
  <c r="D284" i="32"/>
  <c r="D58" i="32"/>
  <c r="D59" i="32"/>
  <c r="B127" i="32"/>
  <c r="L6" i="24"/>
  <c r="K4" i="18"/>
  <c r="M6" i="24"/>
  <c r="K28" i="28"/>
  <c r="D250" i="32"/>
  <c r="D180" i="32"/>
  <c r="D301" i="32"/>
  <c r="D144" i="32"/>
  <c r="H183" i="32"/>
  <c r="H200" i="32"/>
  <c r="H166" i="32"/>
  <c r="H28" i="32"/>
  <c r="H287" i="32"/>
  <c r="H45" i="32"/>
  <c r="H253" i="32"/>
  <c r="H79" i="32"/>
  <c r="H147" i="32"/>
  <c r="H270" i="32"/>
  <c r="H96" i="32"/>
  <c r="H62" i="32"/>
  <c r="H113" i="32"/>
  <c r="H236" i="32"/>
  <c r="H130" i="32"/>
  <c r="H217" i="32"/>
  <c r="H299" i="26"/>
  <c r="F301" i="26"/>
  <c r="H282" i="26"/>
  <c r="H283" i="26"/>
  <c r="F283" i="26"/>
  <c r="F284" i="26"/>
  <c r="F266" i="26"/>
  <c r="H265" i="26"/>
  <c r="H266" i="26"/>
  <c r="F249" i="26"/>
  <c r="H248" i="26"/>
  <c r="H249" i="26"/>
  <c r="F213" i="26"/>
  <c r="H212" i="26"/>
  <c r="H213" i="26"/>
  <c r="H177" i="26"/>
  <c r="H179" i="26"/>
  <c r="H195" i="26"/>
  <c r="H196" i="26"/>
  <c r="F196" i="26"/>
  <c r="D174" i="26"/>
  <c r="F179" i="26"/>
  <c r="F180" i="26"/>
  <c r="F161" i="26"/>
  <c r="F143" i="26"/>
  <c r="F144" i="26"/>
  <c r="H142" i="26"/>
  <c r="H143" i="26"/>
  <c r="F126" i="26"/>
  <c r="H125" i="26"/>
  <c r="H126" i="26"/>
  <c r="F109" i="26"/>
  <c r="H107" i="26"/>
  <c r="H109" i="26"/>
  <c r="H90" i="26"/>
  <c r="F92" i="26"/>
  <c r="D87" i="26"/>
  <c r="F70" i="26"/>
  <c r="F76" i="26"/>
  <c r="H74" i="26"/>
  <c r="F58" i="26"/>
  <c r="F59" i="26"/>
  <c r="H57" i="26"/>
  <c r="D42" i="26"/>
  <c r="F42" i="26"/>
  <c r="AL8" i="25"/>
  <c r="G8" i="25"/>
  <c r="AK26" i="23"/>
  <c r="G8" i="23"/>
  <c r="J253" i="26"/>
  <c r="J287" i="26"/>
  <c r="J166" i="26"/>
  <c r="J96" i="26"/>
  <c r="J270" i="26"/>
  <c r="J147" i="26"/>
  <c r="J236" i="26"/>
  <c r="L3" i="26"/>
  <c r="J183" i="26"/>
  <c r="J62" i="26"/>
  <c r="J217" i="26"/>
  <c r="J45" i="26"/>
  <c r="J79" i="26"/>
  <c r="J130" i="26"/>
  <c r="J28" i="26"/>
  <c r="J113" i="26"/>
  <c r="J200" i="26"/>
  <c r="N6" i="25"/>
  <c r="N20" i="25"/>
  <c r="M6" i="23"/>
  <c r="M5" i="6"/>
  <c r="M5" i="7"/>
  <c r="AJ29" i="7"/>
  <c r="AI31" i="7"/>
  <c r="D16" i="26"/>
  <c r="D160" i="32"/>
  <c r="D161" i="32"/>
  <c r="F15" i="26"/>
  <c r="F16" i="26"/>
  <c r="F231" i="32"/>
  <c r="H230" i="26"/>
  <c r="H231" i="26"/>
  <c r="F75" i="32"/>
  <c r="L21" i="23"/>
  <c r="J41" i="34"/>
  <c r="M21" i="23"/>
  <c r="K41" i="34"/>
  <c r="F58" i="32"/>
  <c r="F126" i="32"/>
  <c r="F196" i="32"/>
  <c r="F143" i="32"/>
  <c r="F179" i="32"/>
  <c r="F249" i="32"/>
  <c r="F109" i="32"/>
  <c r="F213" i="32"/>
  <c r="F300" i="32"/>
  <c r="F283" i="32"/>
  <c r="F266" i="32"/>
  <c r="AK27" i="23"/>
  <c r="AL24" i="25"/>
  <c r="L43" i="28"/>
  <c r="D16" i="32"/>
  <c r="L6" i="19"/>
  <c r="H266" i="32"/>
  <c r="H283" i="32"/>
  <c r="H196" i="32"/>
  <c r="H126" i="32"/>
  <c r="H249" i="32"/>
  <c r="H75" i="32"/>
  <c r="H76" i="32"/>
  <c r="H300" i="32"/>
  <c r="H143" i="32"/>
  <c r="H213" i="32"/>
  <c r="L4" i="18"/>
  <c r="M6" i="19"/>
  <c r="AR6" i="19"/>
  <c r="L28" i="28"/>
  <c r="J130" i="32"/>
  <c r="J28" i="32"/>
  <c r="J45" i="32"/>
  <c r="J270" i="32"/>
  <c r="J113" i="32"/>
  <c r="J236" i="32"/>
  <c r="J147" i="32"/>
  <c r="J79" i="32"/>
  <c r="J217" i="32"/>
  <c r="J166" i="32"/>
  <c r="J200" i="32"/>
  <c r="J183" i="32"/>
  <c r="J287" i="32"/>
  <c r="J62" i="32"/>
  <c r="J253" i="32"/>
  <c r="J96" i="32"/>
  <c r="M41" i="28"/>
  <c r="M43" i="28"/>
  <c r="J299" i="26"/>
  <c r="J300" i="26"/>
  <c r="H300" i="26"/>
  <c r="J282" i="26"/>
  <c r="H284" i="26"/>
  <c r="H267" i="26"/>
  <c r="J265" i="26"/>
  <c r="J266" i="26"/>
  <c r="F267" i="26"/>
  <c r="H250" i="26"/>
  <c r="J248" i="26"/>
  <c r="J249" i="26"/>
  <c r="F250" i="26"/>
  <c r="H208" i="26"/>
  <c r="H214" i="26"/>
  <c r="F208" i="26"/>
  <c r="F214" i="26"/>
  <c r="J212" i="26"/>
  <c r="J213" i="26"/>
  <c r="J177" i="26"/>
  <c r="J195" i="26"/>
  <c r="H197" i="26"/>
  <c r="F197" i="26"/>
  <c r="H180" i="26"/>
  <c r="B174" i="26"/>
  <c r="H161" i="26"/>
  <c r="H127" i="26"/>
  <c r="H144" i="26"/>
  <c r="H138" i="26"/>
  <c r="J142" i="26"/>
  <c r="J143" i="26"/>
  <c r="J138" i="26"/>
  <c r="F138" i="26"/>
  <c r="J125" i="26"/>
  <c r="F127" i="26"/>
  <c r="H110" i="26"/>
  <c r="B104" i="26"/>
  <c r="J107" i="26"/>
  <c r="J109" i="26"/>
  <c r="F110" i="26"/>
  <c r="H104" i="26"/>
  <c r="B87" i="26"/>
  <c r="F93" i="26"/>
  <c r="J90" i="26"/>
  <c r="H92" i="26"/>
  <c r="H93" i="26"/>
  <c r="J70" i="26"/>
  <c r="J74" i="26"/>
  <c r="J75" i="26"/>
  <c r="H75" i="26"/>
  <c r="H76" i="26"/>
  <c r="H58" i="26"/>
  <c r="H59" i="26"/>
  <c r="J57" i="26"/>
  <c r="H14" i="26"/>
  <c r="H42" i="26"/>
  <c r="G26" i="23"/>
  <c r="D21" i="27"/>
  <c r="H8" i="25"/>
  <c r="L253" i="26"/>
  <c r="L287" i="26"/>
  <c r="L270" i="26"/>
  <c r="L96" i="26"/>
  <c r="L236" i="26"/>
  <c r="L147" i="26"/>
  <c r="L183" i="26"/>
  <c r="N3" i="26"/>
  <c r="L217" i="26"/>
  <c r="L62" i="26"/>
  <c r="L200" i="26"/>
  <c r="L28" i="26"/>
  <c r="L166" i="26"/>
  <c r="L79" i="26"/>
  <c r="L113" i="26"/>
  <c r="L45" i="26"/>
  <c r="L130" i="26"/>
  <c r="N5" i="6"/>
  <c r="N5" i="7"/>
  <c r="J14" i="26"/>
  <c r="F15" i="32"/>
  <c r="H15" i="32"/>
  <c r="N40" i="28"/>
  <c r="H15" i="26"/>
  <c r="H16" i="26"/>
  <c r="N6" i="23"/>
  <c r="N21" i="23"/>
  <c r="AQ6" i="19"/>
  <c r="F284" i="32"/>
  <c r="J230" i="26"/>
  <c r="J231" i="26"/>
  <c r="L58" i="28"/>
  <c r="F144" i="32"/>
  <c r="F214" i="32"/>
  <c r="F180" i="32"/>
  <c r="F92" i="32"/>
  <c r="F93" i="32"/>
  <c r="F267" i="32"/>
  <c r="F301" i="32"/>
  <c r="F59" i="32"/>
  <c r="F250" i="32"/>
  <c r="E30" i="27"/>
  <c r="E31" i="27"/>
  <c r="F197" i="32"/>
  <c r="F110" i="32"/>
  <c r="F76" i="32"/>
  <c r="H231" i="32"/>
  <c r="N6" i="24"/>
  <c r="N41" i="28"/>
  <c r="M56" i="28"/>
  <c r="AL25" i="25"/>
  <c r="G24" i="25"/>
  <c r="H267" i="32"/>
  <c r="O6" i="25"/>
  <c r="O20" i="25"/>
  <c r="H250" i="32"/>
  <c r="H144" i="32"/>
  <c r="H284" i="32"/>
  <c r="J213" i="32"/>
  <c r="J196" i="32"/>
  <c r="J109" i="32"/>
  <c r="J143" i="32"/>
  <c r="J179" i="32"/>
  <c r="J75" i="32"/>
  <c r="J283" i="32"/>
  <c r="J248" i="32"/>
  <c r="J266" i="32"/>
  <c r="J300" i="32"/>
  <c r="H197" i="32"/>
  <c r="H179" i="32"/>
  <c r="H180" i="32"/>
  <c r="M4" i="18"/>
  <c r="O6" i="24"/>
  <c r="M28" i="28"/>
  <c r="H214" i="32"/>
  <c r="H127" i="32"/>
  <c r="L253" i="32"/>
  <c r="L96" i="32"/>
  <c r="L200" i="32"/>
  <c r="L28" i="32"/>
  <c r="L183" i="32"/>
  <c r="L130" i="32"/>
  <c r="L113" i="32"/>
  <c r="L79" i="32"/>
  <c r="L236" i="32"/>
  <c r="L147" i="32"/>
  <c r="L45" i="32"/>
  <c r="L217" i="32"/>
  <c r="L287" i="32"/>
  <c r="L166" i="32"/>
  <c r="L270" i="32"/>
  <c r="L62" i="32"/>
  <c r="F127" i="32"/>
  <c r="H92" i="32"/>
  <c r="H301" i="32"/>
  <c r="H109" i="32"/>
  <c r="H110" i="32"/>
  <c r="H58" i="32"/>
  <c r="H59" i="32"/>
  <c r="H301" i="26"/>
  <c r="J301" i="26"/>
  <c r="L299" i="26"/>
  <c r="L300" i="26"/>
  <c r="J283" i="26"/>
  <c r="J284" i="26"/>
  <c r="L282" i="26"/>
  <c r="L283" i="26"/>
  <c r="L265" i="26"/>
  <c r="J267" i="26"/>
  <c r="J250" i="26"/>
  <c r="L248" i="26"/>
  <c r="L249" i="26"/>
  <c r="L212" i="26"/>
  <c r="L208" i="26"/>
  <c r="J214" i="26"/>
  <c r="L177" i="26"/>
  <c r="L179" i="26"/>
  <c r="L195" i="26"/>
  <c r="L196" i="26"/>
  <c r="J196" i="26"/>
  <c r="H174" i="26"/>
  <c r="J179" i="26"/>
  <c r="J161" i="26"/>
  <c r="J144" i="26"/>
  <c r="L142" i="26"/>
  <c r="L143" i="26"/>
  <c r="L125" i="26"/>
  <c r="L126" i="26"/>
  <c r="J126" i="26"/>
  <c r="J110" i="26"/>
  <c r="L107" i="26"/>
  <c r="L109" i="26"/>
  <c r="J76" i="26"/>
  <c r="L90" i="26"/>
  <c r="J92" i="26"/>
  <c r="J93" i="26"/>
  <c r="H70" i="26"/>
  <c r="L74" i="26"/>
  <c r="J58" i="26"/>
  <c r="L57" i="26"/>
  <c r="J42" i="26"/>
  <c r="H24" i="25"/>
  <c r="N253" i="26"/>
  <c r="N287" i="26"/>
  <c r="N270" i="26"/>
  <c r="N113" i="26"/>
  <c r="N236" i="26"/>
  <c r="N130" i="26"/>
  <c r="N183" i="26"/>
  <c r="P3" i="26"/>
  <c r="N217" i="26"/>
  <c r="N62" i="26"/>
  <c r="N200" i="26"/>
  <c r="N79" i="26"/>
  <c r="N166" i="26"/>
  <c r="N28" i="26"/>
  <c r="N96" i="26"/>
  <c r="N45" i="26"/>
  <c r="N147" i="26"/>
  <c r="O6" i="23"/>
  <c r="O21" i="23"/>
  <c r="P6" i="25"/>
  <c r="P20" i="25"/>
  <c r="O5" i="6"/>
  <c r="O5" i="7"/>
  <c r="J15" i="32"/>
  <c r="F160" i="32"/>
  <c r="F161" i="32"/>
  <c r="L14" i="26"/>
  <c r="H160" i="32"/>
  <c r="H161" i="32"/>
  <c r="O40" i="28"/>
  <c r="N6" i="19"/>
  <c r="AS6" i="19"/>
  <c r="J15" i="26"/>
  <c r="J16" i="26"/>
  <c r="L230" i="26"/>
  <c r="L231" i="26"/>
  <c r="M58" i="28"/>
  <c r="N22" i="18"/>
  <c r="P11" i="23"/>
  <c r="Q11" i="25"/>
  <c r="F16" i="32"/>
  <c r="H16" i="32"/>
  <c r="L231" i="32"/>
  <c r="J267" i="32"/>
  <c r="N56" i="28"/>
  <c r="O22" i="18"/>
  <c r="N43" i="28"/>
  <c r="J214" i="32"/>
  <c r="J92" i="32"/>
  <c r="J93" i="32"/>
  <c r="J284" i="32"/>
  <c r="J197" i="32"/>
  <c r="J110" i="32"/>
  <c r="H93" i="32"/>
  <c r="J249" i="32"/>
  <c r="J250" i="32"/>
  <c r="J180" i="32"/>
  <c r="N147" i="32"/>
  <c r="N45" i="32"/>
  <c r="N217" i="32"/>
  <c r="N183" i="32"/>
  <c r="N287" i="32"/>
  <c r="N96" i="32"/>
  <c r="N253" i="32"/>
  <c r="N79" i="32"/>
  <c r="N270" i="32"/>
  <c r="N62" i="32"/>
  <c r="N200" i="32"/>
  <c r="N113" i="32"/>
  <c r="N166" i="32"/>
  <c r="N28" i="32"/>
  <c r="N130" i="32"/>
  <c r="P3" i="32"/>
  <c r="J231" i="32"/>
  <c r="J76" i="32"/>
  <c r="J58" i="32"/>
  <c r="J59" i="32"/>
  <c r="J144" i="32"/>
  <c r="N4" i="18"/>
  <c r="P6" i="24"/>
  <c r="N28" i="28"/>
  <c r="L126" i="32"/>
  <c r="L248" i="32"/>
  <c r="L249" i="32"/>
  <c r="J126" i="32"/>
  <c r="J301" i="32"/>
  <c r="N299" i="26"/>
  <c r="L301" i="26"/>
  <c r="L284" i="26"/>
  <c r="N282" i="26"/>
  <c r="N283" i="26"/>
  <c r="N265" i="26"/>
  <c r="N266" i="26"/>
  <c r="L266" i="26"/>
  <c r="L250" i="26"/>
  <c r="N248" i="26"/>
  <c r="N249" i="26"/>
  <c r="N212" i="26"/>
  <c r="N213" i="26"/>
  <c r="J208" i="26"/>
  <c r="L213" i="26"/>
  <c r="J197" i="26"/>
  <c r="L197" i="26"/>
  <c r="N177" i="26"/>
  <c r="N179" i="26"/>
  <c r="N195" i="26"/>
  <c r="N196" i="26"/>
  <c r="L180" i="26"/>
  <c r="F174" i="26"/>
  <c r="J180" i="26"/>
  <c r="L161" i="26"/>
  <c r="N142" i="26"/>
  <c r="L144" i="26"/>
  <c r="L127" i="26"/>
  <c r="N125" i="26"/>
  <c r="J127" i="26"/>
  <c r="L110" i="26"/>
  <c r="L104" i="26"/>
  <c r="F104" i="26"/>
  <c r="N107" i="26"/>
  <c r="N109" i="26"/>
  <c r="J87" i="26"/>
  <c r="L92" i="26"/>
  <c r="N90" i="26"/>
  <c r="F87" i="26"/>
  <c r="H87" i="26"/>
  <c r="L75" i="26"/>
  <c r="L76" i="26"/>
  <c r="N74" i="26"/>
  <c r="N75" i="26"/>
  <c r="L58" i="26"/>
  <c r="L59" i="26"/>
  <c r="N57" i="26"/>
  <c r="J59" i="26"/>
  <c r="P253" i="26"/>
  <c r="P287" i="26"/>
  <c r="P200" i="26"/>
  <c r="P113" i="26"/>
  <c r="P166" i="26"/>
  <c r="R3" i="26"/>
  <c r="P270" i="26"/>
  <c r="P62" i="26"/>
  <c r="P236" i="26"/>
  <c r="P28" i="26"/>
  <c r="P183" i="26"/>
  <c r="P45" i="26"/>
  <c r="P79" i="26"/>
  <c r="P147" i="26"/>
  <c r="P217" i="26"/>
  <c r="P130" i="26"/>
  <c r="P96" i="26"/>
  <c r="P6" i="23"/>
  <c r="P21" i="23"/>
  <c r="Q6" i="25"/>
  <c r="Q20" i="25"/>
  <c r="P5" i="6"/>
  <c r="P5" i="7"/>
  <c r="J160" i="32"/>
  <c r="J161" i="32"/>
  <c r="N14" i="26"/>
  <c r="L15" i="26"/>
  <c r="L16" i="26"/>
  <c r="N230" i="26"/>
  <c r="N231" i="26"/>
  <c r="Q11" i="23"/>
  <c r="R11" i="25"/>
  <c r="J16" i="32"/>
  <c r="N231" i="32"/>
  <c r="O41" i="28"/>
  <c r="P40" i="28"/>
  <c r="L127" i="32"/>
  <c r="L109" i="32"/>
  <c r="L110" i="32"/>
  <c r="N143" i="32"/>
  <c r="N300" i="32"/>
  <c r="N248" i="32"/>
  <c r="N249" i="32"/>
  <c r="N283" i="32"/>
  <c r="N196" i="32"/>
  <c r="N213" i="32"/>
  <c r="N109" i="32"/>
  <c r="N266" i="32"/>
  <c r="N179" i="32"/>
  <c r="N75" i="32"/>
  <c r="N126" i="32"/>
  <c r="J127" i="32"/>
  <c r="L196" i="32"/>
  <c r="L197" i="32"/>
  <c r="L300" i="32"/>
  <c r="L301" i="32"/>
  <c r="L250" i="32"/>
  <c r="O6" i="19"/>
  <c r="R6" i="25"/>
  <c r="R20" i="25"/>
  <c r="L75" i="32"/>
  <c r="L76" i="32"/>
  <c r="L213" i="32"/>
  <c r="L214" i="32"/>
  <c r="L92" i="32"/>
  <c r="L93" i="32"/>
  <c r="L143" i="32"/>
  <c r="L144" i="32"/>
  <c r="L179" i="32"/>
  <c r="L180" i="32"/>
  <c r="L58" i="32"/>
  <c r="L59" i="32"/>
  <c r="L15" i="32"/>
  <c r="O4" i="18"/>
  <c r="Q6" i="24"/>
  <c r="O28" i="28"/>
  <c r="L266" i="32"/>
  <c r="L267" i="32"/>
  <c r="L283" i="32"/>
  <c r="L284" i="32"/>
  <c r="P147" i="32"/>
  <c r="P62" i="32"/>
  <c r="P236" i="32"/>
  <c r="P45" i="32"/>
  <c r="P183" i="32"/>
  <c r="P28" i="32"/>
  <c r="P287" i="32"/>
  <c r="P130" i="32"/>
  <c r="R3" i="32"/>
  <c r="P270" i="32"/>
  <c r="P217" i="32"/>
  <c r="P253" i="32"/>
  <c r="P113" i="32"/>
  <c r="P200" i="32"/>
  <c r="P166" i="32"/>
  <c r="P96" i="32"/>
  <c r="P79" i="32"/>
  <c r="N300" i="26"/>
  <c r="P299" i="26"/>
  <c r="P300" i="26"/>
  <c r="P282" i="26"/>
  <c r="P283" i="26"/>
  <c r="N284" i="26"/>
  <c r="N267" i="26"/>
  <c r="L267" i="26"/>
  <c r="P265" i="26"/>
  <c r="P248" i="26"/>
  <c r="P249" i="26"/>
  <c r="N250" i="26"/>
  <c r="L214" i="26"/>
  <c r="P212" i="26"/>
  <c r="N214" i="26"/>
  <c r="N197" i="26"/>
  <c r="P177" i="26"/>
  <c r="P179" i="26"/>
  <c r="P195" i="26"/>
  <c r="P196" i="26"/>
  <c r="L174" i="26"/>
  <c r="N180" i="26"/>
  <c r="N161" i="26"/>
  <c r="L138" i="26"/>
  <c r="N138" i="26"/>
  <c r="N143" i="26"/>
  <c r="N144" i="26"/>
  <c r="P142" i="26"/>
  <c r="P143" i="26"/>
  <c r="P125" i="26"/>
  <c r="P126" i="26"/>
  <c r="N126" i="26"/>
  <c r="N127" i="26"/>
  <c r="P107" i="26"/>
  <c r="P109" i="26"/>
  <c r="N110" i="26"/>
  <c r="N104" i="26"/>
  <c r="N92" i="26"/>
  <c r="N93" i="26"/>
  <c r="L93" i="26"/>
  <c r="P90" i="26"/>
  <c r="P74" i="26"/>
  <c r="P75" i="26"/>
  <c r="L70" i="26"/>
  <c r="N70" i="26"/>
  <c r="N76" i="26"/>
  <c r="P57" i="26"/>
  <c r="N58" i="26"/>
  <c r="N59" i="26"/>
  <c r="N42" i="26"/>
  <c r="L42" i="26"/>
  <c r="R253" i="26"/>
  <c r="R287" i="26"/>
  <c r="R217" i="26"/>
  <c r="R113" i="26"/>
  <c r="R200" i="26"/>
  <c r="R96" i="26"/>
  <c r="R166" i="26"/>
  <c r="R45" i="26"/>
  <c r="R270" i="26"/>
  <c r="R62" i="26"/>
  <c r="R236" i="26"/>
  <c r="R28" i="26"/>
  <c r="R183" i="26"/>
  <c r="R79" i="26"/>
  <c r="R147" i="26"/>
  <c r="R130" i="26"/>
  <c r="Q5" i="6"/>
  <c r="Q5" i="7"/>
  <c r="P14" i="26"/>
  <c r="N15" i="26"/>
  <c r="N16" i="26"/>
  <c r="Q6" i="23"/>
  <c r="Q21" i="23"/>
  <c r="AT6" i="19"/>
  <c r="P6" i="19"/>
  <c r="AU6" i="19"/>
  <c r="N160" i="32"/>
  <c r="N161" i="32"/>
  <c r="P230" i="26"/>
  <c r="P231" i="26"/>
  <c r="N58" i="28"/>
  <c r="N197" i="32"/>
  <c r="L160" i="32"/>
  <c r="L161" i="32"/>
  <c r="O43" i="28"/>
  <c r="O56" i="28"/>
  <c r="N214" i="32"/>
  <c r="R11" i="23"/>
  <c r="S11" i="25"/>
  <c r="N250" i="32"/>
  <c r="N267" i="32"/>
  <c r="N92" i="32"/>
  <c r="N93" i="32"/>
  <c r="N284" i="32"/>
  <c r="N144" i="32"/>
  <c r="L16" i="32"/>
  <c r="N76" i="32"/>
  <c r="P248" i="32"/>
  <c r="P196" i="32"/>
  <c r="P126" i="32"/>
  <c r="P266" i="32"/>
  <c r="N58" i="32"/>
  <c r="N59" i="32"/>
  <c r="N301" i="32"/>
  <c r="P4" i="18"/>
  <c r="Q6" i="19"/>
  <c r="AV6" i="19"/>
  <c r="P28" i="28"/>
  <c r="P301" i="26"/>
  <c r="N180" i="32"/>
  <c r="N110" i="32"/>
  <c r="N127" i="32"/>
  <c r="R183" i="32"/>
  <c r="R28" i="32"/>
  <c r="R270" i="32"/>
  <c r="R79" i="32"/>
  <c r="R45" i="32"/>
  <c r="R287" i="32"/>
  <c r="R253" i="32"/>
  <c r="R130" i="32"/>
  <c r="R217" i="32"/>
  <c r="R200" i="32"/>
  <c r="R96" i="32"/>
  <c r="R236" i="32"/>
  <c r="R113" i="32"/>
  <c r="R62" i="32"/>
  <c r="R166" i="32"/>
  <c r="R147" i="32"/>
  <c r="P41" i="28"/>
  <c r="Q40" i="28"/>
  <c r="P284" i="26"/>
  <c r="R299" i="26"/>
  <c r="T297" i="26"/>
  <c r="N301" i="26"/>
  <c r="R282" i="26"/>
  <c r="T280" i="26"/>
  <c r="P266" i="26"/>
  <c r="R265" i="26"/>
  <c r="R266" i="26"/>
  <c r="R248" i="26"/>
  <c r="T246" i="26"/>
  <c r="P250" i="26"/>
  <c r="N208" i="26"/>
  <c r="R212" i="26"/>
  <c r="R213" i="26"/>
  <c r="P208" i="26"/>
  <c r="P213" i="26"/>
  <c r="P214" i="26"/>
  <c r="P197" i="26"/>
  <c r="R177" i="26"/>
  <c r="R195" i="26"/>
  <c r="J174" i="26"/>
  <c r="P174" i="26"/>
  <c r="P180" i="26"/>
  <c r="P161" i="26"/>
  <c r="P127" i="26"/>
  <c r="P138" i="26"/>
  <c r="P144" i="26"/>
  <c r="R142" i="26"/>
  <c r="R125" i="26"/>
  <c r="T106" i="26"/>
  <c r="R107" i="26"/>
  <c r="P110" i="26"/>
  <c r="J104" i="26"/>
  <c r="P92" i="26"/>
  <c r="R90" i="26"/>
  <c r="T90" i="26"/>
  <c r="R74" i="26"/>
  <c r="P76" i="26"/>
  <c r="P70" i="26"/>
  <c r="R57" i="26"/>
  <c r="P58" i="26"/>
  <c r="P59" i="26"/>
  <c r="P42" i="26"/>
  <c r="R5" i="6"/>
  <c r="R5" i="7"/>
  <c r="T159" i="26"/>
  <c r="S6" i="25"/>
  <c r="S20" i="25"/>
  <c r="R6" i="23"/>
  <c r="R21" i="23"/>
  <c r="P15" i="26"/>
  <c r="P16" i="26"/>
  <c r="N15" i="32"/>
  <c r="N16" i="32"/>
  <c r="P160" i="32"/>
  <c r="P161" i="32"/>
  <c r="T229" i="26"/>
  <c r="O58" i="28"/>
  <c r="P22" i="18"/>
  <c r="S11" i="23"/>
  <c r="T11" i="25"/>
  <c r="T228" i="26"/>
  <c r="R231" i="32"/>
  <c r="T219" i="26"/>
  <c r="P197" i="32"/>
  <c r="R6" i="24"/>
  <c r="P56" i="28"/>
  <c r="Q22" i="18"/>
  <c r="P143" i="32"/>
  <c r="P144" i="32"/>
  <c r="P75" i="32"/>
  <c r="P76" i="32"/>
  <c r="P109" i="32"/>
  <c r="P110" i="32"/>
  <c r="P213" i="32"/>
  <c r="P214" i="32"/>
  <c r="P179" i="32"/>
  <c r="P180" i="32"/>
  <c r="P283" i="32"/>
  <c r="P284" i="32"/>
  <c r="P249" i="32"/>
  <c r="P250" i="32"/>
  <c r="R75" i="32"/>
  <c r="R248" i="32"/>
  <c r="R249" i="32"/>
  <c r="R213" i="32"/>
  <c r="R109" i="32"/>
  <c r="R283" i="32"/>
  <c r="R143" i="32"/>
  <c r="T246" i="32"/>
  <c r="R300" i="32"/>
  <c r="R179" i="32"/>
  <c r="T90" i="32"/>
  <c r="P267" i="32"/>
  <c r="P92" i="32"/>
  <c r="P93" i="32"/>
  <c r="Q4" i="18"/>
  <c r="R6" i="19"/>
  <c r="AW6" i="19"/>
  <c r="Q28" i="28"/>
  <c r="P58" i="32"/>
  <c r="P59" i="32"/>
  <c r="P231" i="32"/>
  <c r="P127" i="32"/>
  <c r="P300" i="32"/>
  <c r="P301" i="32"/>
  <c r="P43" i="28"/>
  <c r="U297" i="26"/>
  <c r="U291" i="26"/>
  <c r="U292" i="26"/>
  <c r="U294" i="26"/>
  <c r="U293" i="26"/>
  <c r="T296" i="26"/>
  <c r="U296" i="26"/>
  <c r="R300" i="26"/>
  <c r="T299" i="26"/>
  <c r="U280" i="26"/>
  <c r="U274" i="26"/>
  <c r="U275" i="26"/>
  <c r="U276" i="26"/>
  <c r="U277" i="26"/>
  <c r="R283" i="26"/>
  <c r="T282" i="26"/>
  <c r="R267" i="26"/>
  <c r="T263" i="26"/>
  <c r="T265" i="26"/>
  <c r="P267" i="26"/>
  <c r="T266" i="26"/>
  <c r="U242" i="26"/>
  <c r="U243" i="26"/>
  <c r="U246" i="26"/>
  <c r="U240" i="26"/>
  <c r="U241" i="26"/>
  <c r="R249" i="26"/>
  <c r="T248" i="26"/>
  <c r="T212" i="26"/>
  <c r="T227" i="26"/>
  <c r="R208" i="26"/>
  <c r="T208" i="26"/>
  <c r="T210" i="26"/>
  <c r="R214" i="26"/>
  <c r="T214" i="26"/>
  <c r="T213" i="26"/>
  <c r="R196" i="26"/>
  <c r="T196" i="26"/>
  <c r="T195" i="26"/>
  <c r="T193" i="26"/>
  <c r="R179" i="26"/>
  <c r="T177" i="26"/>
  <c r="T176" i="26"/>
  <c r="R161" i="26"/>
  <c r="T161" i="26"/>
  <c r="T157" i="26"/>
  <c r="R143" i="26"/>
  <c r="T143" i="26"/>
  <c r="T142" i="26"/>
  <c r="T140" i="26"/>
  <c r="R126" i="26"/>
  <c r="T126" i="26"/>
  <c r="T125" i="26"/>
  <c r="T123" i="26"/>
  <c r="U105" i="26"/>
  <c r="U103" i="26"/>
  <c r="U100" i="26"/>
  <c r="U106" i="26"/>
  <c r="R104" i="26"/>
  <c r="R109" i="26"/>
  <c r="T107" i="26"/>
  <c r="N87" i="26"/>
  <c r="P93" i="26"/>
  <c r="R92" i="26"/>
  <c r="R93" i="26"/>
  <c r="T89" i="26"/>
  <c r="L87" i="26"/>
  <c r="R75" i="26"/>
  <c r="T75" i="26"/>
  <c r="T74" i="26"/>
  <c r="T72" i="26"/>
  <c r="T38" i="26"/>
  <c r="U38" i="26"/>
  <c r="R58" i="26"/>
  <c r="T58" i="26"/>
  <c r="T57" i="26"/>
  <c r="T55" i="26"/>
  <c r="T39" i="26"/>
  <c r="T6" i="25"/>
  <c r="T20" i="25"/>
  <c r="S6" i="23"/>
  <c r="S21" i="23"/>
  <c r="S5" i="6"/>
  <c r="S5" i="7"/>
  <c r="R14" i="26"/>
  <c r="P15" i="32"/>
  <c r="P16" i="32"/>
  <c r="T11" i="23"/>
  <c r="U11" i="25"/>
  <c r="R15" i="26"/>
  <c r="T15" i="26"/>
  <c r="R230" i="26"/>
  <c r="T228" i="32"/>
  <c r="T229" i="32"/>
  <c r="T162" i="26"/>
  <c r="T232" i="26"/>
  <c r="T283" i="32"/>
  <c r="T249" i="32"/>
  <c r="T227" i="32"/>
  <c r="T107" i="32"/>
  <c r="T143" i="32"/>
  <c r="T75" i="32"/>
  <c r="T179" i="32"/>
  <c r="P58" i="28"/>
  <c r="T231" i="32"/>
  <c r="T74" i="32"/>
  <c r="T109" i="32"/>
  <c r="T299" i="32"/>
  <c r="T213" i="32"/>
  <c r="T55" i="32"/>
  <c r="T300" i="32"/>
  <c r="T38" i="32"/>
  <c r="R196" i="32"/>
  <c r="T196" i="32"/>
  <c r="T195" i="32"/>
  <c r="R126" i="32"/>
  <c r="T126" i="32"/>
  <c r="T125" i="32"/>
  <c r="R180" i="32"/>
  <c r="T180" i="32"/>
  <c r="T176" i="32"/>
  <c r="T248" i="32"/>
  <c r="R214" i="32"/>
  <c r="T214" i="32"/>
  <c r="T210" i="32"/>
  <c r="R110" i="32"/>
  <c r="T110" i="32"/>
  <c r="T106" i="32"/>
  <c r="T123" i="32"/>
  <c r="S6" i="24"/>
  <c r="T263" i="32"/>
  <c r="R76" i="32"/>
  <c r="T76" i="32"/>
  <c r="T72" i="32"/>
  <c r="R92" i="32"/>
  <c r="T89" i="32"/>
  <c r="T282" i="32"/>
  <c r="T142" i="32"/>
  <c r="R4" i="18"/>
  <c r="S6" i="19"/>
  <c r="AX6" i="19"/>
  <c r="R28" i="28"/>
  <c r="R266" i="32"/>
  <c r="T266" i="32"/>
  <c r="T265" i="32"/>
  <c r="R144" i="32"/>
  <c r="T144" i="32"/>
  <c r="T140" i="32"/>
  <c r="U246" i="32"/>
  <c r="U242" i="32"/>
  <c r="U240" i="32"/>
  <c r="U241" i="32"/>
  <c r="R250" i="32"/>
  <c r="T250" i="32"/>
  <c r="R301" i="32"/>
  <c r="T301" i="32"/>
  <c r="T297" i="32"/>
  <c r="T193" i="32"/>
  <c r="T177" i="32"/>
  <c r="T212" i="32"/>
  <c r="R58" i="32"/>
  <c r="T58" i="32"/>
  <c r="T57" i="32"/>
  <c r="R284" i="32"/>
  <c r="T284" i="32"/>
  <c r="T280" i="32"/>
  <c r="T157" i="32"/>
  <c r="Q41" i="28"/>
  <c r="R40" i="28"/>
  <c r="R301" i="26"/>
  <c r="T301" i="26"/>
  <c r="T300" i="26"/>
  <c r="T295" i="26"/>
  <c r="U295" i="26"/>
  <c r="T289" i="26"/>
  <c r="U289" i="26"/>
  <c r="R284" i="26"/>
  <c r="T284" i="26"/>
  <c r="T283" i="26"/>
  <c r="T267" i="26"/>
  <c r="U263" i="26"/>
  <c r="U259" i="26"/>
  <c r="U257" i="26"/>
  <c r="U258" i="26"/>
  <c r="U260" i="26"/>
  <c r="R250" i="26"/>
  <c r="T250" i="26"/>
  <c r="T249" i="26"/>
  <c r="T202" i="26"/>
  <c r="U202" i="26"/>
  <c r="U219" i="26"/>
  <c r="U227" i="26"/>
  <c r="U224" i="26"/>
  <c r="U221" i="26"/>
  <c r="R197" i="26"/>
  <c r="T197" i="26"/>
  <c r="U210" i="26"/>
  <c r="U204" i="26"/>
  <c r="U209" i="26"/>
  <c r="U207" i="26"/>
  <c r="U205" i="26"/>
  <c r="U206" i="26"/>
  <c r="U208" i="26"/>
  <c r="U193" i="26"/>
  <c r="U190" i="26"/>
  <c r="U187" i="26"/>
  <c r="R127" i="26"/>
  <c r="T127" i="26"/>
  <c r="U170" i="26"/>
  <c r="U176" i="26"/>
  <c r="U173" i="26"/>
  <c r="U175" i="26"/>
  <c r="T168" i="26"/>
  <c r="U168" i="26"/>
  <c r="N174" i="26"/>
  <c r="R180" i="26"/>
  <c r="T180" i="26"/>
  <c r="T179" i="26"/>
  <c r="R144" i="26"/>
  <c r="T144" i="26"/>
  <c r="U157" i="26"/>
  <c r="U154" i="26"/>
  <c r="U151" i="26"/>
  <c r="R138" i="26"/>
  <c r="T138" i="26"/>
  <c r="U138" i="26"/>
  <c r="T132" i="26"/>
  <c r="U132" i="26"/>
  <c r="U139" i="26"/>
  <c r="U140" i="26"/>
  <c r="U134" i="26"/>
  <c r="U136" i="26"/>
  <c r="U137" i="26"/>
  <c r="U135" i="26"/>
  <c r="U123" i="26"/>
  <c r="U117" i="26"/>
  <c r="U120" i="26"/>
  <c r="T102" i="26"/>
  <c r="U102" i="26"/>
  <c r="T98" i="26"/>
  <c r="U98" i="26"/>
  <c r="P104" i="26"/>
  <c r="T104" i="26"/>
  <c r="U104" i="26"/>
  <c r="R110" i="26"/>
  <c r="T110" i="26"/>
  <c r="T109" i="26"/>
  <c r="T101" i="26"/>
  <c r="U101" i="26"/>
  <c r="R76" i="26"/>
  <c r="T76" i="26"/>
  <c r="P87" i="26"/>
  <c r="T93" i="26"/>
  <c r="U86" i="26"/>
  <c r="U83" i="26"/>
  <c r="U89" i="26"/>
  <c r="U88" i="26"/>
  <c r="T81" i="26"/>
  <c r="U81" i="26"/>
  <c r="T92" i="26"/>
  <c r="U72" i="26"/>
  <c r="U67" i="26"/>
  <c r="U69" i="26"/>
  <c r="U71" i="26"/>
  <c r="U66" i="26"/>
  <c r="U68" i="26"/>
  <c r="R70" i="26"/>
  <c r="T70" i="26"/>
  <c r="U70" i="26"/>
  <c r="T64" i="26"/>
  <c r="U64" i="26"/>
  <c r="U32" i="26"/>
  <c r="R59" i="26"/>
  <c r="T59" i="26"/>
  <c r="U55" i="26"/>
  <c r="U52" i="26"/>
  <c r="U49" i="26"/>
  <c r="R42" i="26"/>
  <c r="T41" i="26"/>
  <c r="T14" i="26"/>
  <c r="U6" i="25"/>
  <c r="U20" i="25"/>
  <c r="T6" i="23"/>
  <c r="T21" i="23"/>
  <c r="T5" i="6"/>
  <c r="T5" i="7"/>
  <c r="R160" i="32"/>
  <c r="T160" i="32"/>
  <c r="R15" i="32"/>
  <c r="T15" i="32"/>
  <c r="Q56" i="28"/>
  <c r="R22" i="18"/>
  <c r="R16" i="26"/>
  <c r="T16" i="26"/>
  <c r="W16" i="26"/>
  <c r="T149" i="26"/>
  <c r="U149" i="26"/>
  <c r="T230" i="26"/>
  <c r="R231" i="26"/>
  <c r="T231" i="26"/>
  <c r="R127" i="32"/>
  <c r="T127" i="32"/>
  <c r="U221" i="32"/>
  <c r="U227" i="32"/>
  <c r="R161" i="32"/>
  <c r="T161" i="32"/>
  <c r="R267" i="32"/>
  <c r="T267" i="32"/>
  <c r="U37" i="32"/>
  <c r="U32" i="32"/>
  <c r="U38" i="32"/>
  <c r="U136" i="32"/>
  <c r="U135" i="32"/>
  <c r="U134" i="32"/>
  <c r="U140" i="32"/>
  <c r="U210" i="32"/>
  <c r="U206" i="32"/>
  <c r="U204" i="32"/>
  <c r="U205" i="32"/>
  <c r="U123" i="32"/>
  <c r="U117" i="32"/>
  <c r="T6" i="24"/>
  <c r="U83" i="32"/>
  <c r="U88" i="32"/>
  <c r="U89" i="32"/>
  <c r="R93" i="32"/>
  <c r="T93" i="32"/>
  <c r="T92" i="32"/>
  <c r="U176" i="32"/>
  <c r="U175" i="32"/>
  <c r="U170" i="32"/>
  <c r="U55" i="32"/>
  <c r="U49" i="32"/>
  <c r="T14" i="32"/>
  <c r="U193" i="32"/>
  <c r="U187" i="32"/>
  <c r="U72" i="32"/>
  <c r="U67" i="32"/>
  <c r="U66" i="32"/>
  <c r="U68" i="32"/>
  <c r="R59" i="32"/>
  <c r="T59" i="32"/>
  <c r="U157" i="32"/>
  <c r="U151" i="32"/>
  <c r="R197" i="32"/>
  <c r="T197" i="32"/>
  <c r="S4" i="18"/>
  <c r="T6" i="19"/>
  <c r="AY6" i="19"/>
  <c r="S28" i="28"/>
  <c r="U274" i="32"/>
  <c r="U280" i="32"/>
  <c r="U276" i="32"/>
  <c r="U275" i="32"/>
  <c r="U297" i="32"/>
  <c r="U292" i="32"/>
  <c r="U291" i="32"/>
  <c r="U293" i="32"/>
  <c r="U263" i="32"/>
  <c r="U258" i="32"/>
  <c r="U259" i="32"/>
  <c r="U257" i="32"/>
  <c r="U105" i="32"/>
  <c r="U106" i="32"/>
  <c r="U100" i="32"/>
  <c r="Q43" i="28"/>
  <c r="T222" i="26"/>
  <c r="U222" i="26"/>
  <c r="T171" i="26"/>
  <c r="U171" i="26"/>
  <c r="T152" i="26"/>
  <c r="U152" i="26"/>
  <c r="T84" i="26"/>
  <c r="U84" i="26"/>
  <c r="V6" i="25"/>
  <c r="V20" i="25"/>
  <c r="U6" i="23"/>
  <c r="U21" i="23"/>
  <c r="U5" i="6"/>
  <c r="U5" i="7"/>
  <c r="R16" i="32"/>
  <c r="T16" i="32"/>
  <c r="V16" i="32"/>
  <c r="Q58" i="28"/>
  <c r="U6" i="24"/>
  <c r="T4" i="18"/>
  <c r="V6" i="24"/>
  <c r="T28" i="28"/>
  <c r="R41" i="28"/>
  <c r="S40" i="28"/>
  <c r="R174" i="26"/>
  <c r="T174" i="26"/>
  <c r="U174" i="26"/>
  <c r="T172" i="26"/>
  <c r="U172" i="26"/>
  <c r="T85" i="26"/>
  <c r="U85" i="26"/>
  <c r="R87" i="26"/>
  <c r="T87" i="26"/>
  <c r="U87" i="26"/>
  <c r="V6" i="23"/>
  <c r="V21" i="23"/>
  <c r="W6" i="25"/>
  <c r="W20" i="25"/>
  <c r="V5" i="6"/>
  <c r="V5" i="7"/>
  <c r="U11" i="23"/>
  <c r="V11" i="25"/>
  <c r="U6" i="19"/>
  <c r="R56" i="28"/>
  <c r="R43" i="28"/>
  <c r="S41" i="28"/>
  <c r="S56" i="28"/>
  <c r="T22" i="18"/>
  <c r="U4" i="18"/>
  <c r="V6" i="19"/>
  <c r="BA6" i="19"/>
  <c r="U28" i="28"/>
  <c r="W5" i="6"/>
  <c r="W5" i="7"/>
  <c r="R225" i="26"/>
  <c r="T40" i="28"/>
  <c r="W6" i="23"/>
  <c r="W21" i="23"/>
  <c r="AZ6" i="19"/>
  <c r="X6" i="25"/>
  <c r="X20" i="25"/>
  <c r="R58" i="28"/>
  <c r="S22" i="18"/>
  <c r="V11" i="23"/>
  <c r="W11" i="25"/>
  <c r="W6" i="24"/>
  <c r="V4" i="18"/>
  <c r="W6" i="19"/>
  <c r="BB6" i="19"/>
  <c r="V28" i="28"/>
  <c r="X6" i="23"/>
  <c r="X21" i="23"/>
  <c r="Y6" i="25"/>
  <c r="Y20" i="25"/>
  <c r="X5" i="6"/>
  <c r="X5" i="7"/>
  <c r="T41" i="28"/>
  <c r="T56" i="28"/>
  <c r="U22" i="18"/>
  <c r="X6" i="24"/>
  <c r="S43" i="28"/>
  <c r="W4" i="18"/>
  <c r="X6" i="19"/>
  <c r="BC6" i="19"/>
  <c r="W28" i="28"/>
  <c r="Y6" i="23"/>
  <c r="Y21" i="23"/>
  <c r="Z6" i="25"/>
  <c r="Z20" i="25"/>
  <c r="Y5" i="6"/>
  <c r="Y5" i="7"/>
  <c r="U40" i="28"/>
  <c r="T43" i="28"/>
  <c r="X11" i="23"/>
  <c r="Y11" i="25"/>
  <c r="T58" i="28"/>
  <c r="S58" i="28"/>
  <c r="W11" i="23"/>
  <c r="X11" i="25"/>
  <c r="Y6" i="24"/>
  <c r="X4" i="18"/>
  <c r="Y6" i="19"/>
  <c r="BD6" i="19"/>
  <c r="X28" i="28"/>
  <c r="Z6" i="23"/>
  <c r="Z21" i="23"/>
  <c r="AA6" i="25"/>
  <c r="AA20" i="25"/>
  <c r="Z5" i="6"/>
  <c r="Z5" i="7"/>
  <c r="U41" i="28"/>
  <c r="V40" i="28"/>
  <c r="Z6" i="24"/>
  <c r="Y4" i="18"/>
  <c r="Z6" i="19"/>
  <c r="BE6" i="19"/>
  <c r="Y28" i="28"/>
  <c r="AB6" i="25"/>
  <c r="AB20" i="25"/>
  <c r="AA6" i="23"/>
  <c r="AA21" i="23"/>
  <c r="AA5" i="6"/>
  <c r="AA5" i="7"/>
  <c r="U56" i="28"/>
  <c r="V22" i="18"/>
  <c r="U43" i="28"/>
  <c r="AA6" i="24"/>
  <c r="V41" i="28"/>
  <c r="W40" i="28"/>
  <c r="Z4" i="18"/>
  <c r="AB6" i="24"/>
  <c r="Z28" i="28"/>
  <c r="AC6" i="25"/>
  <c r="AC20" i="25"/>
  <c r="AB6" i="23"/>
  <c r="AB21" i="23"/>
  <c r="AB5" i="6"/>
  <c r="AB5" i="7"/>
  <c r="U58" i="28"/>
  <c r="Y11" i="23"/>
  <c r="W41" i="28"/>
  <c r="X40" i="28"/>
  <c r="V56" i="28"/>
  <c r="V43" i="28"/>
  <c r="AA4" i="18"/>
  <c r="AC6" i="24"/>
  <c r="AA28" i="28"/>
  <c r="AA6" i="19"/>
  <c r="AC5" i="6"/>
  <c r="AC5" i="7"/>
  <c r="AD6" i="25"/>
  <c r="AD20" i="25"/>
  <c r="BF6" i="19"/>
  <c r="V58" i="28"/>
  <c r="W22" i="18"/>
  <c r="Z11" i="23"/>
  <c r="Z11" i="25"/>
  <c r="Z13" i="25"/>
  <c r="Y13" i="23"/>
  <c r="AC6" i="23"/>
  <c r="AC21" i="23"/>
  <c r="AB6" i="19"/>
  <c r="W56" i="28"/>
  <c r="X22" i="18"/>
  <c r="W43" i="28"/>
  <c r="AB4" i="18"/>
  <c r="AD6" i="24"/>
  <c r="AB28" i="28"/>
  <c r="AD5" i="6"/>
  <c r="AD5" i="7"/>
  <c r="AC6" i="19"/>
  <c r="BH6" i="19"/>
  <c r="AE6" i="25"/>
  <c r="AE20" i="25"/>
  <c r="BG6" i="19"/>
  <c r="AD6" i="23"/>
  <c r="AD21" i="23"/>
  <c r="AA11" i="25"/>
  <c r="AA13" i="25"/>
  <c r="Z13" i="23"/>
  <c r="X41" i="28"/>
  <c r="Y40" i="28"/>
  <c r="W58" i="28"/>
  <c r="AA11" i="23"/>
  <c r="AC4" i="18"/>
  <c r="AD6" i="19"/>
  <c r="BI6" i="19"/>
  <c r="AC28" i="28"/>
  <c r="AE6" i="23"/>
  <c r="AE21" i="23"/>
  <c r="AE5" i="6"/>
  <c r="AE5" i="7"/>
  <c r="AF6" i="25"/>
  <c r="AF20" i="25"/>
  <c r="AE6" i="24"/>
  <c r="AB11" i="25"/>
  <c r="AA13" i="23"/>
  <c r="X56" i="28"/>
  <c r="X43" i="28"/>
  <c r="Y41" i="28"/>
  <c r="Z40" i="28"/>
  <c r="AD4" i="18"/>
  <c r="AE6" i="19"/>
  <c r="BJ6" i="19"/>
  <c r="AD28" i="28"/>
  <c r="AF6" i="23"/>
  <c r="AF21" i="23"/>
  <c r="AG6" i="25"/>
  <c r="AG20" i="25"/>
  <c r="AF5" i="6"/>
  <c r="AF5" i="7"/>
  <c r="X58" i="28"/>
  <c r="Y22" i="18"/>
  <c r="AB11" i="23"/>
  <c r="AF6" i="24"/>
  <c r="Y56" i="28"/>
  <c r="Y43" i="28"/>
  <c r="AB13" i="25"/>
  <c r="AE4" i="18"/>
  <c r="AF6" i="19"/>
  <c r="BK6" i="19"/>
  <c r="AE28" i="28"/>
  <c r="AG6" i="23"/>
  <c r="AG21" i="23"/>
  <c r="AH6" i="25"/>
  <c r="AH20" i="25"/>
  <c r="AG5" i="6"/>
  <c r="AG5" i="7"/>
  <c r="Y58" i="28"/>
  <c r="Z22" i="18"/>
  <c r="AC11" i="25"/>
  <c r="AB13" i="23"/>
  <c r="Z41" i="28"/>
  <c r="AA40" i="28"/>
  <c r="AG6" i="24"/>
  <c r="AF4" i="18"/>
  <c r="AG6" i="19"/>
  <c r="BL6" i="19"/>
  <c r="AF28" i="28"/>
  <c r="AH6" i="23"/>
  <c r="AH21" i="23"/>
  <c r="AI6" i="25"/>
  <c r="AI20" i="25"/>
  <c r="AH5" i="6"/>
  <c r="AI5" i="7"/>
  <c r="AH5" i="7"/>
  <c r="AC11" i="23"/>
  <c r="Z43" i="28"/>
  <c r="Z56" i="28"/>
  <c r="AA22" i="18"/>
  <c r="AH6" i="24"/>
  <c r="AC13" i="25"/>
  <c r="AG4" i="18"/>
  <c r="AH6" i="19"/>
  <c r="BM6" i="19"/>
  <c r="AG28" i="28"/>
  <c r="AH4" i="18"/>
  <c r="AI6" i="19"/>
  <c r="BN6" i="19"/>
  <c r="AH28" i="28"/>
  <c r="AJ6" i="25"/>
  <c r="AJ20" i="25"/>
  <c r="AI6" i="23"/>
  <c r="AI21" i="23"/>
  <c r="G20" i="18"/>
  <c r="Z58" i="28"/>
  <c r="AD11" i="23"/>
  <c r="AD11" i="25"/>
  <c r="AC13" i="23"/>
  <c r="AI6" i="24"/>
  <c r="AA41" i="28"/>
  <c r="AB40" i="28"/>
  <c r="AJ6" i="24"/>
  <c r="F20" i="18"/>
  <c r="D24" i="20"/>
  <c r="E24" i="20"/>
  <c r="AL6" i="25"/>
  <c r="AL20" i="25"/>
  <c r="AK6" i="23"/>
  <c r="AK21" i="23"/>
  <c r="AK6" i="25"/>
  <c r="AK20" i="25"/>
  <c r="AJ6" i="23"/>
  <c r="AJ21" i="23"/>
  <c r="F24" i="23"/>
  <c r="G24" i="7"/>
  <c r="D23" i="20"/>
  <c r="E23" i="20"/>
  <c r="AJ25" i="7"/>
  <c r="H24" i="7"/>
  <c r="H23" i="7"/>
  <c r="H31" i="7"/>
  <c r="K23" i="25"/>
  <c r="K25" i="25"/>
  <c r="AD13" i="25"/>
  <c r="AE11" i="25"/>
  <c r="AE13" i="25"/>
  <c r="AD13" i="23"/>
  <c r="AB41" i="28"/>
  <c r="AC40" i="28"/>
  <c r="AA56" i="28"/>
  <c r="AA43" i="28"/>
  <c r="D82" i="27"/>
  <c r="AI20" i="18"/>
  <c r="I27" i="23"/>
  <c r="J23" i="25"/>
  <c r="J27" i="23"/>
  <c r="G23" i="20"/>
  <c r="F23" i="20"/>
  <c r="G24" i="20"/>
  <c r="F24" i="20"/>
  <c r="H34" i="19"/>
  <c r="I35" i="24"/>
  <c r="I34" i="24"/>
  <c r="I42" i="24"/>
  <c r="G24" i="23"/>
  <c r="G34" i="19"/>
  <c r="E35" i="19"/>
  <c r="H35" i="24"/>
  <c r="G23" i="7"/>
  <c r="D22" i="20"/>
  <c r="E22" i="20"/>
  <c r="AJ24" i="7"/>
  <c r="AL34" i="19"/>
  <c r="G42" i="19"/>
  <c r="H42" i="19"/>
  <c r="AM42" i="19"/>
  <c r="AM34" i="19"/>
  <c r="AA58" i="28"/>
  <c r="AB22" i="18"/>
  <c r="F27" i="23"/>
  <c r="I30" i="23"/>
  <c r="AB56" i="28"/>
  <c r="AB43" i="28"/>
  <c r="J25" i="25"/>
  <c r="G25" i="25"/>
  <c r="G23" i="25"/>
  <c r="E35" i="24"/>
  <c r="I31" i="23"/>
  <c r="C44" i="27"/>
  <c r="G27" i="23"/>
  <c r="G22" i="20"/>
  <c r="F22" i="20"/>
  <c r="E34" i="19"/>
  <c r="AL42" i="19"/>
  <c r="D84" i="27"/>
  <c r="E82" i="27"/>
  <c r="AJ23" i="7"/>
  <c r="G31" i="7"/>
  <c r="H34" i="24"/>
  <c r="E34" i="24"/>
  <c r="F35" i="24"/>
  <c r="D34" i="19"/>
  <c r="D46" i="19"/>
  <c r="C91" i="27"/>
  <c r="D42" i="19"/>
  <c r="D44" i="19"/>
  <c r="AB58" i="28"/>
  <c r="AC22" i="18"/>
  <c r="AE11" i="23"/>
  <c r="AC41" i="28"/>
  <c r="AD40" i="28"/>
  <c r="AJ31" i="7"/>
  <c r="D29" i="20"/>
  <c r="E29" i="20"/>
  <c r="H42" i="24"/>
  <c r="E42" i="24"/>
  <c r="G45" i="24"/>
  <c r="F34" i="24"/>
  <c r="C45" i="27"/>
  <c r="G28" i="25"/>
  <c r="I28" i="25"/>
  <c r="H25" i="25"/>
  <c r="D45" i="19"/>
  <c r="C89" i="27"/>
  <c r="D18" i="33"/>
  <c r="E42" i="19"/>
  <c r="E80" i="27"/>
  <c r="E76" i="27"/>
  <c r="E81" i="27"/>
  <c r="E78" i="27"/>
  <c r="E73" i="27"/>
  <c r="E77" i="27"/>
  <c r="E83" i="27"/>
  <c r="E79" i="27"/>
  <c r="E74" i="27"/>
  <c r="E75" i="27"/>
  <c r="AF11" i="25"/>
  <c r="AE13" i="23"/>
  <c r="AF11" i="23"/>
  <c r="AC56" i="28"/>
  <c r="AC43" i="28"/>
  <c r="G29" i="20"/>
  <c r="F29" i="20"/>
  <c r="K28" i="25"/>
  <c r="C90" i="27"/>
  <c r="D17" i="33"/>
  <c r="E45" i="24"/>
  <c r="F42" i="24"/>
  <c r="AG11" i="25"/>
  <c r="AG13" i="25"/>
  <c r="AF13" i="23"/>
  <c r="AC58" i="28"/>
  <c r="AD22" i="18"/>
  <c r="AF13" i="25"/>
  <c r="AD41" i="28"/>
  <c r="AE40" i="28"/>
  <c r="T272" i="26"/>
  <c r="U272" i="26"/>
  <c r="T255" i="26"/>
  <c r="U255" i="26"/>
  <c r="T238" i="26"/>
  <c r="U238" i="26"/>
  <c r="I45" i="24"/>
  <c r="AG11" i="23"/>
  <c r="AD56" i="28"/>
  <c r="AD43" i="28"/>
  <c r="T54" i="32"/>
  <c r="U54" i="32"/>
  <c r="T279" i="26"/>
  <c r="U279" i="26"/>
  <c r="T278" i="26"/>
  <c r="U278" i="26"/>
  <c r="T262" i="26"/>
  <c r="U262" i="26"/>
  <c r="T261" i="26"/>
  <c r="U261" i="26"/>
  <c r="T244" i="26"/>
  <c r="U244" i="26"/>
  <c r="T245" i="26"/>
  <c r="U245" i="26"/>
  <c r="D9" i="20"/>
  <c r="D6" i="20"/>
  <c r="D7" i="20"/>
  <c r="AD58" i="28"/>
  <c r="AE22" i="18"/>
  <c r="AH11" i="25"/>
  <c r="AG13" i="23"/>
  <c r="AE41" i="28"/>
  <c r="AF40" i="28"/>
  <c r="C10" i="20"/>
  <c r="D13" i="20"/>
  <c r="D14" i="20"/>
  <c r="AH13" i="25"/>
  <c r="AH11" i="23"/>
  <c r="AE56" i="28"/>
  <c r="AE43" i="28"/>
  <c r="C11" i="20"/>
  <c r="C13" i="20"/>
  <c r="E13" i="20"/>
  <c r="G13" i="20"/>
  <c r="C14" i="20"/>
  <c r="E14" i="20"/>
  <c r="AE58" i="28"/>
  <c r="AF22" i="18"/>
  <c r="AI11" i="25"/>
  <c r="AH13" i="23"/>
  <c r="AF41" i="28"/>
  <c r="AG40" i="28"/>
  <c r="C9" i="20"/>
  <c r="E9" i="20"/>
  <c r="G9" i="20"/>
  <c r="F13" i="20"/>
  <c r="G14" i="20"/>
  <c r="F14" i="20"/>
  <c r="AI13" i="25"/>
  <c r="AI11" i="23"/>
  <c r="AG41" i="28"/>
  <c r="AH40" i="28"/>
  <c r="AI23" i="18"/>
  <c r="AF56" i="28"/>
  <c r="AF43" i="28"/>
  <c r="F9" i="20"/>
  <c r="D10" i="20"/>
  <c r="E10" i="20"/>
  <c r="D11" i="20"/>
  <c r="E11" i="20"/>
  <c r="AF58" i="28"/>
  <c r="AG22" i="18"/>
  <c r="AJ11" i="25"/>
  <c r="AJ13" i="25"/>
  <c r="AI13" i="23"/>
  <c r="AH42" i="28"/>
  <c r="AH57" i="28"/>
  <c r="AH41" i="28"/>
  <c r="AI40" i="28"/>
  <c r="AG56" i="28"/>
  <c r="AG43" i="28"/>
  <c r="G11" i="20"/>
  <c r="F11" i="20"/>
  <c r="F10" i="20"/>
  <c r="G10" i="20"/>
  <c r="D15" i="20"/>
  <c r="T42" i="26"/>
  <c r="T37" i="26"/>
  <c r="U37" i="26"/>
  <c r="AG58" i="28"/>
  <c r="AH22" i="18"/>
  <c r="AJ11" i="23"/>
  <c r="AI41" i="28"/>
  <c r="AI56" i="28"/>
  <c r="AI42" i="28"/>
  <c r="AH56" i="28"/>
  <c r="AH58" i="28"/>
  <c r="AH43" i="28"/>
  <c r="C15" i="20"/>
  <c r="E15" i="20"/>
  <c r="C7" i="20"/>
  <c r="E7" i="20"/>
  <c r="C6" i="20"/>
  <c r="AJ40" i="28"/>
  <c r="AJ41" i="28"/>
  <c r="AJ56" i="28"/>
  <c r="AI22" i="18"/>
  <c r="AK11" i="23"/>
  <c r="AK11" i="25"/>
  <c r="AK13" i="25"/>
  <c r="AJ13" i="23"/>
  <c r="AI43" i="28"/>
  <c r="AI57" i="28"/>
  <c r="AI58" i="28"/>
  <c r="E6" i="20"/>
  <c r="G6" i="20"/>
  <c r="F7" i="20"/>
  <c r="G7" i="20"/>
  <c r="G15" i="20"/>
  <c r="F15" i="20"/>
  <c r="AK40" i="28"/>
  <c r="AJ42" i="28"/>
  <c r="AK42" i="28"/>
  <c r="AK57" i="28"/>
  <c r="AL11" i="25"/>
  <c r="AK13" i="23"/>
  <c r="G11" i="23"/>
  <c r="F11" i="23"/>
  <c r="F6" i="20"/>
  <c r="AJ43" i="28"/>
  <c r="AJ57" i="28"/>
  <c r="AJ58" i="28"/>
  <c r="R121" i="26"/>
  <c r="G35" i="20"/>
  <c r="D121" i="26"/>
  <c r="P121" i="26"/>
  <c r="F191" i="26"/>
  <c r="T185" i="26"/>
  <c r="U185" i="26"/>
  <c r="H53" i="26"/>
  <c r="T47" i="26"/>
  <c r="U47" i="26"/>
  <c r="T115" i="26"/>
  <c r="U115" i="26"/>
  <c r="AK41" i="28"/>
  <c r="AL40" i="28"/>
  <c r="AL13" i="25"/>
  <c r="G11" i="25"/>
  <c r="H11" i="25"/>
  <c r="AK56" i="28"/>
  <c r="AK58" i="28"/>
  <c r="AK43" i="28"/>
  <c r="R191" i="26"/>
  <c r="H191" i="26"/>
  <c r="L53" i="26"/>
  <c r="N121" i="26"/>
  <c r="F121" i="26"/>
  <c r="L191" i="26"/>
  <c r="J121" i="26"/>
  <c r="L121" i="26"/>
  <c r="N191" i="26"/>
  <c r="H121" i="26"/>
  <c r="T50" i="26"/>
  <c r="U50" i="26"/>
  <c r="D191" i="26"/>
  <c r="T122" i="26"/>
  <c r="U122" i="26"/>
  <c r="P191" i="26"/>
  <c r="T54" i="26"/>
  <c r="U54" i="26"/>
  <c r="T192" i="26"/>
  <c r="U192" i="26"/>
  <c r="J191" i="26"/>
  <c r="T118" i="26"/>
  <c r="U118" i="26"/>
  <c r="T188" i="26"/>
  <c r="U188" i="26"/>
  <c r="D53" i="26"/>
  <c r="P53" i="26"/>
  <c r="J53" i="26"/>
  <c r="B53" i="26"/>
  <c r="AL41" i="28"/>
  <c r="AM40" i="28"/>
  <c r="AL42" i="28"/>
  <c r="AL57" i="28"/>
  <c r="T119" i="26"/>
  <c r="U119" i="26"/>
  <c r="N53" i="26"/>
  <c r="B121" i="26"/>
  <c r="T121" i="26"/>
  <c r="U121" i="26"/>
  <c r="T189" i="26"/>
  <c r="U189" i="26"/>
  <c r="R53" i="26"/>
  <c r="T51" i="26"/>
  <c r="U51" i="26"/>
  <c r="F53" i="26"/>
  <c r="B191" i="26"/>
  <c r="T191" i="26"/>
  <c r="U191" i="26"/>
  <c r="AL56" i="28"/>
  <c r="AL58" i="28"/>
  <c r="AL43" i="28"/>
  <c r="X13" i="23"/>
  <c r="W13" i="23"/>
  <c r="Y13" i="25"/>
  <c r="V13" i="23"/>
  <c r="R13" i="23"/>
  <c r="T53" i="26"/>
  <c r="U53" i="26"/>
  <c r="AM41" i="28"/>
  <c r="AN40" i="28"/>
  <c r="AM42" i="28"/>
  <c r="AM57" i="28"/>
  <c r="X13" i="25"/>
  <c r="S13" i="25"/>
  <c r="W13" i="25"/>
  <c r="V13" i="25"/>
  <c r="U13" i="23"/>
  <c r="T13" i="25"/>
  <c r="S13" i="23"/>
  <c r="R13" i="25"/>
  <c r="Q13" i="23"/>
  <c r="U13" i="25"/>
  <c r="T13" i="23"/>
  <c r="AM56" i="28"/>
  <c r="AM58" i="28"/>
  <c r="AM43" i="28"/>
  <c r="T33" i="26"/>
  <c r="U33" i="26"/>
  <c r="T30" i="26"/>
  <c r="U30" i="26"/>
  <c r="AN42" i="28"/>
  <c r="AN57" i="28"/>
  <c r="AN41" i="28"/>
  <c r="AO40" i="28"/>
  <c r="AN56" i="28"/>
  <c r="AN58" i="28"/>
  <c r="AN43" i="28"/>
  <c r="T34" i="26"/>
  <c r="U34" i="26"/>
  <c r="T8" i="26"/>
  <c r="T232" i="32"/>
  <c r="T137" i="32"/>
  <c r="U137" i="32"/>
  <c r="T173" i="32"/>
  <c r="U173" i="32"/>
  <c r="T103" i="32"/>
  <c r="U103" i="32"/>
  <c r="T52" i="32"/>
  <c r="U52" i="32"/>
  <c r="T120" i="32"/>
  <c r="U120" i="32"/>
  <c r="T294" i="32"/>
  <c r="U294" i="32"/>
  <c r="T277" i="32"/>
  <c r="U277" i="32"/>
  <c r="T207" i="32"/>
  <c r="U207" i="32"/>
  <c r="T190" i="32"/>
  <c r="U190" i="32"/>
  <c r="T86" i="32"/>
  <c r="U86" i="32"/>
  <c r="AO41" i="28"/>
  <c r="AP40" i="28"/>
  <c r="AO42" i="28"/>
  <c r="AO57" i="28"/>
  <c r="T35" i="26"/>
  <c r="U35" i="26"/>
  <c r="AP42" i="28"/>
  <c r="AP57" i="28"/>
  <c r="AP41" i="28"/>
  <c r="AQ40" i="28"/>
  <c r="AO56" i="28"/>
  <c r="AO58" i="28"/>
  <c r="AO43" i="28"/>
  <c r="T10" i="26"/>
  <c r="T36" i="26"/>
  <c r="U36" i="26"/>
  <c r="AP56" i="28"/>
  <c r="AP58" i="28"/>
  <c r="AP43" i="28"/>
  <c r="AQ41" i="28"/>
  <c r="AR40" i="28"/>
  <c r="AQ42" i="28"/>
  <c r="AQ57" i="28"/>
  <c r="AR42" i="28"/>
  <c r="AR57" i="28"/>
  <c r="AR41" i="28"/>
  <c r="AS40" i="28"/>
  <c r="AQ56" i="28"/>
  <c r="AQ58" i="28"/>
  <c r="AQ43" i="28"/>
  <c r="AS42" i="28"/>
  <c r="AS57" i="28"/>
  <c r="AS41" i="28"/>
  <c r="AT40" i="28"/>
  <c r="AR56" i="28"/>
  <c r="AR58" i="28"/>
  <c r="AR43" i="28"/>
  <c r="L87" i="32"/>
  <c r="AS56" i="28"/>
  <c r="AS58" i="28"/>
  <c r="AS43" i="28"/>
  <c r="T122" i="32"/>
  <c r="U122" i="32"/>
  <c r="T192" i="32"/>
  <c r="U192" i="32"/>
  <c r="T224" i="32"/>
  <c r="U224" i="32"/>
  <c r="AT41" i="28"/>
  <c r="AU40" i="28"/>
  <c r="AT42" i="28"/>
  <c r="AT57" i="28"/>
  <c r="T168" i="32"/>
  <c r="U168" i="32"/>
  <c r="L36" i="32"/>
  <c r="J53" i="32"/>
  <c r="H87" i="32"/>
  <c r="F36" i="32"/>
  <c r="T185" i="32"/>
  <c r="U185" i="32"/>
  <c r="H36" i="32"/>
  <c r="T272" i="32"/>
  <c r="U272" i="32"/>
  <c r="B53" i="32"/>
  <c r="T47" i="32"/>
  <c r="U47" i="32"/>
  <c r="T219" i="32"/>
  <c r="U219" i="32"/>
  <c r="L191" i="32"/>
  <c r="D87" i="32"/>
  <c r="T115" i="32"/>
  <c r="U115" i="32"/>
  <c r="N53" i="32"/>
  <c r="N191" i="32"/>
  <c r="L174" i="32"/>
  <c r="J104" i="32"/>
  <c r="H121" i="32"/>
  <c r="T132" i="32"/>
  <c r="U132" i="32"/>
  <c r="R36" i="32"/>
  <c r="P121" i="32"/>
  <c r="J121" i="32"/>
  <c r="J191" i="32"/>
  <c r="H191" i="32"/>
  <c r="H53" i="32"/>
  <c r="D191" i="32"/>
  <c r="T81" i="32"/>
  <c r="U81" i="32"/>
  <c r="T98" i="32"/>
  <c r="U98" i="32"/>
  <c r="R104" i="32"/>
  <c r="N121" i="32"/>
  <c r="D121" i="32"/>
  <c r="T202" i="32"/>
  <c r="U202" i="32"/>
  <c r="T289" i="32"/>
  <c r="U289" i="32"/>
  <c r="B174" i="32"/>
  <c r="AU42" i="28"/>
  <c r="AU57" i="28"/>
  <c r="AU41" i="28"/>
  <c r="AV40" i="28"/>
  <c r="AT56" i="28"/>
  <c r="AT58" i="28"/>
  <c r="AT43" i="28"/>
  <c r="F121" i="32"/>
  <c r="P104" i="32"/>
  <c r="P36" i="32"/>
  <c r="D174" i="32"/>
  <c r="N104" i="32"/>
  <c r="P53" i="32"/>
  <c r="B104" i="32"/>
  <c r="L53" i="32"/>
  <c r="F104" i="32"/>
  <c r="L121" i="32"/>
  <c r="D104" i="32"/>
  <c r="D36" i="32"/>
  <c r="H104" i="32"/>
  <c r="T119" i="32"/>
  <c r="U119" i="32"/>
  <c r="R191" i="32"/>
  <c r="T50" i="32"/>
  <c r="U50" i="32"/>
  <c r="P174" i="32"/>
  <c r="D53" i="32"/>
  <c r="F191" i="32"/>
  <c r="T222" i="32"/>
  <c r="U222" i="32"/>
  <c r="F174" i="32"/>
  <c r="T84" i="32"/>
  <c r="U84" i="32"/>
  <c r="R174" i="32"/>
  <c r="T209" i="32"/>
  <c r="U209" i="32"/>
  <c r="T208" i="32"/>
  <c r="U208" i="32"/>
  <c r="R53" i="32"/>
  <c r="L104" i="32"/>
  <c r="P191" i="32"/>
  <c r="T245" i="32"/>
  <c r="U245" i="32"/>
  <c r="J87" i="32"/>
  <c r="T101" i="32"/>
  <c r="U101" i="32"/>
  <c r="H174" i="32"/>
  <c r="T102" i="32"/>
  <c r="U102" i="32"/>
  <c r="R121" i="32"/>
  <c r="B121" i="32"/>
  <c r="T295" i="32"/>
  <c r="U295" i="32"/>
  <c r="T279" i="32"/>
  <c r="U279" i="32"/>
  <c r="J174" i="32"/>
  <c r="N174" i="32"/>
  <c r="R87" i="32"/>
  <c r="T33" i="32"/>
  <c r="U33" i="32"/>
  <c r="T139" i="32"/>
  <c r="U139" i="32"/>
  <c r="T138" i="32"/>
  <c r="U138" i="32"/>
  <c r="F87" i="32"/>
  <c r="T171" i="32"/>
  <c r="U171" i="32"/>
  <c r="T278" i="32"/>
  <c r="U278" i="32"/>
  <c r="B191" i="32"/>
  <c r="T188" i="32"/>
  <c r="U188" i="32"/>
  <c r="T118" i="32"/>
  <c r="U118" i="32"/>
  <c r="T296" i="32"/>
  <c r="U296" i="32"/>
  <c r="T152" i="32"/>
  <c r="U152" i="32"/>
  <c r="N87" i="32"/>
  <c r="B87" i="32"/>
  <c r="N36" i="32"/>
  <c r="P87" i="32"/>
  <c r="L14" i="18"/>
  <c r="M14" i="18"/>
  <c r="G14" i="18"/>
  <c r="I14" i="18"/>
  <c r="J14" i="18"/>
  <c r="K14" i="18"/>
  <c r="H14" i="18"/>
  <c r="AV42" i="28"/>
  <c r="AV57" i="28"/>
  <c r="AV41" i="28"/>
  <c r="AW40" i="28"/>
  <c r="AU43" i="28"/>
  <c r="AU56" i="28"/>
  <c r="AU58" i="28"/>
  <c r="E14" i="18"/>
  <c r="T104" i="32"/>
  <c r="U104" i="32"/>
  <c r="F14" i="18"/>
  <c r="T189" i="32"/>
  <c r="U189" i="32"/>
  <c r="T172" i="32"/>
  <c r="U172" i="32"/>
  <c r="T85" i="32"/>
  <c r="U85" i="32"/>
  <c r="T191" i="32"/>
  <c r="U191" i="32"/>
  <c r="J36" i="32"/>
  <c r="T34" i="32"/>
  <c r="U34" i="32"/>
  <c r="T87" i="32"/>
  <c r="U87" i="32"/>
  <c r="T8" i="32"/>
  <c r="F53" i="32"/>
  <c r="T53" i="32"/>
  <c r="U53" i="32"/>
  <c r="T174" i="32"/>
  <c r="U174" i="32"/>
  <c r="T71" i="32"/>
  <c r="U71" i="32"/>
  <c r="T121" i="32"/>
  <c r="U121" i="32"/>
  <c r="T51" i="32"/>
  <c r="U51" i="32"/>
  <c r="AV56" i="28"/>
  <c r="AV58" i="28"/>
  <c r="AV43" i="28"/>
  <c r="AW42" i="28"/>
  <c r="AW57" i="28"/>
  <c r="AW41" i="28"/>
  <c r="AX40" i="28"/>
  <c r="AW56" i="28"/>
  <c r="AW58" i="28"/>
  <c r="AW43" i="28"/>
  <c r="AX41" i="28"/>
  <c r="AY40" i="28"/>
  <c r="AX42" i="28"/>
  <c r="AX57" i="28"/>
  <c r="AY41" i="28"/>
  <c r="AZ40" i="28"/>
  <c r="AY42" i="28"/>
  <c r="AY57" i="28"/>
  <c r="AX56" i="28"/>
  <c r="AX58" i="28"/>
  <c r="AX43" i="28"/>
  <c r="AZ42" i="28"/>
  <c r="AZ57" i="28"/>
  <c r="AZ41" i="28"/>
  <c r="BA40" i="28"/>
  <c r="AY56" i="28"/>
  <c r="AY58" i="28"/>
  <c r="AY43" i="28"/>
  <c r="BA42" i="28"/>
  <c r="BA57" i="28"/>
  <c r="BA41" i="28"/>
  <c r="BB40" i="28"/>
  <c r="AZ56" i="28"/>
  <c r="AZ58" i="28"/>
  <c r="AZ43" i="28"/>
  <c r="BA56" i="28"/>
  <c r="BA58" i="28"/>
  <c r="BA43" i="28"/>
  <c r="BB42" i="28"/>
  <c r="BB57" i="28"/>
  <c r="BB41" i="28"/>
  <c r="BB43" i="28"/>
  <c r="BB56" i="28"/>
  <c r="BB58" i="28"/>
  <c r="T154" i="32"/>
  <c r="U154" i="32"/>
  <c r="T149" i="32"/>
  <c r="U149" i="32"/>
  <c r="J155" i="26"/>
  <c r="L155" i="26"/>
  <c r="N155" i="26"/>
  <c r="P155" i="26"/>
  <c r="R155" i="26"/>
  <c r="R17" i="26"/>
  <c r="H155" i="26"/>
  <c r="F155" i="26"/>
  <c r="D155" i="26"/>
  <c r="T153" i="26"/>
  <c r="U153" i="26"/>
  <c r="B155" i="26"/>
  <c r="T156" i="26"/>
  <c r="U156" i="26"/>
  <c r="T153" i="32"/>
  <c r="U153" i="32"/>
  <c r="T155" i="26"/>
  <c r="U155" i="26"/>
  <c r="T156" i="32"/>
  <c r="U156" i="32"/>
  <c r="T155" i="32"/>
  <c r="U155" i="32"/>
  <c r="F225" i="26"/>
  <c r="L225" i="26"/>
  <c r="J17" i="26"/>
  <c r="H17" i="26"/>
  <c r="H225" i="26"/>
  <c r="P17" i="26"/>
  <c r="P225" i="26"/>
  <c r="N225" i="26"/>
  <c r="N17" i="26"/>
  <c r="F17" i="26"/>
  <c r="B225" i="26"/>
  <c r="L17" i="26"/>
  <c r="D225" i="26"/>
  <c r="F15" i="18"/>
  <c r="T226" i="26"/>
  <c r="U226" i="26"/>
  <c r="T223" i="26"/>
  <c r="U223" i="26"/>
  <c r="J225" i="26"/>
  <c r="T225" i="26"/>
  <c r="U225" i="26"/>
  <c r="T12" i="26"/>
  <c r="H15" i="18"/>
  <c r="T223" i="32"/>
  <c r="U223" i="32"/>
  <c r="D17" i="26"/>
  <c r="J15" i="18"/>
  <c r="L15" i="18"/>
  <c r="T9" i="26"/>
  <c r="E15" i="18"/>
  <c r="T9" i="32"/>
  <c r="K15" i="18"/>
  <c r="G15" i="18"/>
  <c r="I15" i="18"/>
  <c r="M15" i="18"/>
  <c r="T225" i="32"/>
  <c r="U225" i="32"/>
  <c r="B17" i="26"/>
  <c r="T17" i="26"/>
  <c r="T226" i="32"/>
  <c r="U226" i="32"/>
  <c r="W13" i="26"/>
  <c r="U8" i="26"/>
  <c r="U5" i="26"/>
  <c r="U10" i="26"/>
  <c r="U7" i="26"/>
  <c r="U12" i="26"/>
  <c r="U9" i="26"/>
  <c r="T35" i="32"/>
  <c r="U35" i="32"/>
  <c r="T30" i="32"/>
  <c r="U30" i="32"/>
  <c r="B36" i="32"/>
  <c r="T36" i="32"/>
  <c r="U36" i="32"/>
  <c r="B70" i="32"/>
  <c r="T70" i="32"/>
  <c r="U70" i="32"/>
  <c r="T64" i="32"/>
  <c r="U64" i="32"/>
  <c r="T69" i="32"/>
  <c r="U69" i="32"/>
  <c r="B244" i="32"/>
  <c r="D244" i="32"/>
  <c r="F244" i="32"/>
  <c r="H244" i="32"/>
  <c r="J244" i="32"/>
  <c r="L244" i="32"/>
  <c r="N244" i="32"/>
  <c r="P244" i="32"/>
  <c r="R244" i="32"/>
  <c r="T244" i="32"/>
  <c r="U244" i="32"/>
  <c r="T238" i="32"/>
  <c r="U238" i="32"/>
  <c r="T243" i="32"/>
  <c r="U243" i="32"/>
  <c r="T262" i="32"/>
  <c r="U262" i="32"/>
  <c r="B261" i="32"/>
  <c r="B10" i="32"/>
  <c r="E16" i="18"/>
  <c r="B11" i="32"/>
  <c r="B12" i="32"/>
  <c r="B13" i="32"/>
  <c r="B17" i="32"/>
  <c r="H12" i="23"/>
  <c r="T12" i="32"/>
  <c r="I12" i="25"/>
  <c r="H13" i="23"/>
  <c r="I13" i="25"/>
  <c r="D10" i="32"/>
  <c r="I12" i="23"/>
  <c r="J12" i="25"/>
  <c r="J13" i="25"/>
  <c r="J12" i="23"/>
  <c r="K12" i="25"/>
  <c r="K13" i="25"/>
  <c r="H10" i="32"/>
  <c r="K12" i="23"/>
  <c r="L12" i="25"/>
  <c r="L13" i="25"/>
  <c r="J10" i="32"/>
  <c r="L12" i="23"/>
  <c r="M12" i="25"/>
  <c r="M13" i="25"/>
  <c r="L10" i="32"/>
  <c r="M12" i="23"/>
  <c r="N12" i="25"/>
  <c r="N13" i="25"/>
  <c r="N10" i="32"/>
  <c r="N12" i="23"/>
  <c r="O12" i="25"/>
  <c r="O13" i="25"/>
  <c r="P10" i="32"/>
  <c r="O12" i="23"/>
  <c r="P12" i="25"/>
  <c r="P13" i="25"/>
  <c r="R10" i="32"/>
  <c r="P12" i="23"/>
  <c r="Q12" i="25"/>
  <c r="Q13" i="25"/>
  <c r="G13" i="25"/>
  <c r="I16" i="25"/>
  <c r="I13" i="23"/>
  <c r="J13" i="23"/>
  <c r="K13" i="23"/>
  <c r="L13" i="23"/>
  <c r="M13" i="23"/>
  <c r="N13" i="23"/>
  <c r="O13" i="23"/>
  <c r="P13" i="23"/>
  <c r="F13" i="23"/>
  <c r="I16" i="23"/>
  <c r="G16" i="25"/>
  <c r="K16" i="25"/>
  <c r="H13" i="25"/>
  <c r="E45" i="27"/>
  <c r="I17" i="23"/>
  <c r="E44" i="27"/>
  <c r="G13" i="23"/>
  <c r="H12" i="25"/>
  <c r="G12" i="25"/>
  <c r="D11" i="32"/>
  <c r="F11" i="32"/>
  <c r="H11" i="32"/>
  <c r="J11" i="32"/>
  <c r="L11" i="32"/>
  <c r="N11" i="32"/>
  <c r="P11" i="32"/>
  <c r="R11" i="32"/>
  <c r="T11" i="32"/>
  <c r="D13" i="32"/>
  <c r="F13" i="32"/>
  <c r="H13" i="32"/>
  <c r="J13" i="32"/>
  <c r="L13" i="32"/>
  <c r="N13" i="32"/>
  <c r="P13" i="32"/>
  <c r="R13" i="32"/>
  <c r="T13" i="32"/>
  <c r="U11" i="32"/>
  <c r="U9" i="32"/>
  <c r="U12" i="32"/>
  <c r="T10" i="32"/>
  <c r="U10" i="32"/>
  <c r="U7" i="32"/>
  <c r="U13" i="32"/>
  <c r="T5" i="32"/>
  <c r="U5" i="32"/>
  <c r="E32" i="27"/>
  <c r="U8" i="32"/>
  <c r="V13" i="32"/>
  <c r="G12" i="23"/>
  <c r="F12" i="23"/>
  <c r="D17" i="32"/>
  <c r="F17" i="32"/>
  <c r="H17" i="32"/>
  <c r="J17" i="32"/>
  <c r="L17" i="32"/>
  <c r="N17" i="32"/>
  <c r="P17" i="32"/>
  <c r="R17" i="32"/>
  <c r="T17" i="32"/>
  <c r="F16" i="18"/>
  <c r="H16" i="18"/>
  <c r="I16" i="18"/>
  <c r="J16" i="18"/>
  <c r="K16" i="18"/>
  <c r="L16" i="18"/>
  <c r="M16" i="18"/>
  <c r="AI7" i="18"/>
  <c r="B19" i="32"/>
  <c r="AI12" i="18"/>
  <c r="U6" i="32"/>
  <c r="D261" i="32"/>
  <c r="F261" i="32"/>
  <c r="H261" i="32"/>
  <c r="J261" i="32"/>
  <c r="L261" i="32"/>
  <c r="N261" i="32"/>
  <c r="P261" i="32"/>
  <c r="R261" i="32"/>
  <c r="T261" i="32"/>
  <c r="U261" i="32"/>
  <c r="T255" i="32"/>
  <c r="U255" i="32"/>
  <c r="T260" i="32"/>
  <c r="U26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Projekta nozari nosaka atbilstoši Komisijas Deleģētās regulas (ES) Nr. 480/2014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<sst xmlns="http://schemas.openxmlformats.org/spreadsheetml/2006/main" count="2559" uniqueCount="494">
  <si>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</si>
  <si>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</si>
  <si>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</si>
  <si>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</si>
  <si>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</si>
  <si>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</si>
  <si>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</si>
  <si>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</si>
  <si>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</si>
  <si>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</si>
  <si>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</si>
  <si>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</si>
  <si>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</si>
  <si>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</si>
  <si>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</si>
  <si>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</si>
  <si>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</si>
  <si>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</si>
  <si>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</si>
  <si>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</si>
  <si>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</si>
  <si>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</si>
  <si>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</si>
  <si>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</si>
  <si>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</si>
  <si>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</si>
  <si>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</si>
  <si>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</si>
  <si>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</si>
  <si>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</si>
  <si>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</si>
  <si>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</si>
  <si>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</si>
  <si>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</si>
  <si>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</si>
  <si>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</si>
  <si>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</si>
  <si>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</si>
  <si>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</si>
  <si>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</si>
  <si>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</si>
  <si>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</si>
  <si>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</si>
  <si>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</si>
  <si>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</si>
  <si>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</si>
  <si>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</si>
  <si>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</si>
  <si>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</si>
  <si>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</si>
  <si>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</si>
  <si>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</si>
  <si>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</si>
  <si>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</si>
  <si>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</si>
  <si>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</si>
  <si>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</si>
  <si>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</si>
  <si>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</si>
  <si>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</si>
  <si>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t>
  </si>
  <si>
    <t>neattiecināmas</t>
  </si>
  <si>
    <t>attiecināmas izmaksas</t>
  </si>
  <si>
    <t>neattiecināmas izmaksas</t>
  </si>
  <si>
    <t>Projekta vadības izmaksas</t>
  </si>
  <si>
    <t>2.1.</t>
  </si>
  <si>
    <t>Projekta vadības personāla atlīdzības izmaksas</t>
  </si>
  <si>
    <t>2.2.</t>
  </si>
  <si>
    <t>Mērķa grupas nodrošinājuma izmaksas</t>
  </si>
  <si>
    <t>Būvniecības izmaksas</t>
  </si>
  <si>
    <t>7.1.</t>
  </si>
  <si>
    <t>Projektēšanas izmaksas</t>
  </si>
  <si>
    <t>7.2.</t>
  </si>
  <si>
    <t>Autoruzraudzības izmaksas</t>
  </si>
  <si>
    <t>7.3.</t>
  </si>
  <si>
    <t>7.4.</t>
  </si>
  <si>
    <t>Būvdarbu izmaksas (infrastruktūra, tai skaitā labiekārtošanas izmaksas)</t>
  </si>
  <si>
    <t>7.5.</t>
  </si>
  <si>
    <t>Būvdarbu izmaksas (ēkas), tai skaitā labiekārtošanas izmaksas</t>
  </si>
  <si>
    <t>7.6.</t>
  </si>
  <si>
    <t>Citas izmaksas</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</si>
  <si>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</si>
  <si>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</si>
  <si>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</si>
  <si>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</si>
  <si>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</si>
  <si>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</si>
  <si>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Būvuzraudzības izmaksas</t>
  </si>
  <si>
    <t>Projekta izmaksas saskaņā ar vienoto izmaksu likmi (netiešās izmaksas)</t>
  </si>
  <si>
    <t xml:space="preserve">	Pārējās vadības izmaksas</t>
  </si>
  <si>
    <t>3.1.</t>
  </si>
  <si>
    <t>3.2.</t>
  </si>
  <si>
    <t>Projekta īstenošanas personāla izmaksas</t>
  </si>
  <si>
    <t>Projekta īstenošanas personāla atlīdzības izmaksas</t>
  </si>
  <si>
    <t xml:space="preserve">	Pārējās projekta īstenošanas personāla izmaksas</t>
  </si>
  <si>
    <t>Informācijas sistēmu izstrādes, ieviešanas un kvalitātes kontroles izmaksas</t>
  </si>
  <si>
    <t xml:space="preserve">	Materiālu, aprīkojuma un iekārtu izmaksas</t>
  </si>
  <si>
    <t>Materiālu un izjevielu izmaksas</t>
  </si>
  <si>
    <t xml:space="preserve">	Transportlīdzekļu izmaksas</t>
  </si>
  <si>
    <t>6.1.</t>
  </si>
  <si>
    <t>6.2.</t>
  </si>
  <si>
    <t>6.3.</t>
  </si>
  <si>
    <t>6.4.</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</si>
  <si>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</si>
  <si>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</si>
  <si>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</si>
  <si>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</si>
  <si>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</si>
  <si>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</si>
  <si>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</si>
  <si>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</si>
  <si>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</si>
  <si>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</si>
  <si>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</si>
  <si>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</si>
  <si>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</si>
  <si>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</si>
  <si>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</si>
  <si>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</si>
  <si>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</si>
  <si>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</si>
  <si>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</si>
  <si>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</si>
  <si>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</si>
  <si>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</si>
  <si>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</si>
  <si>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</si>
  <si>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</si>
  <si>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</si>
  <si>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</si>
  <si>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</si>
  <si>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</si>
  <si>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</si>
  <si>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</si>
  <si>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</si>
  <si>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</si>
  <si>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</si>
  <si>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1.10.</t>
  </si>
  <si>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</si>
  <si>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</si>
  <si>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</si>
  <si>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</si>
  <si>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</si>
  <si>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</si>
  <si>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</si>
  <si>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</si>
  <si>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</si>
  <si>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</si>
  <si>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</si>
  <si>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</si>
  <si>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</si>
  <si>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</si>
  <si>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</si>
  <si>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</si>
  <si>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</si>
  <si>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</si>
  <si>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</si>
  <si>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</si>
  <si>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</si>
  <si>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</si>
  <si>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</si>
  <si>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</si>
  <si>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</si>
  <si>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</si>
  <si>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</si>
  <si>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</si>
  <si>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</si>
  <si>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</si>
  <si>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</si>
  <si>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</si>
  <si>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</si>
  <si>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</si>
  <si>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</si>
  <si>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</si>
  <si>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</si>
  <si>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</si>
  <si>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</si>
  <si>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</si>
  <si>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</si>
  <si>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</si>
  <si>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</si>
  <si>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</si>
  <si>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</si>
  <si>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</si>
  <si>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</si>
  <si>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</si>
  <si>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</si>
  <si>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</si>
  <si>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</si>
  <si>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</si>
  <si>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</si>
  <si>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</si>
  <si>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</si>
  <si>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</si>
  <si>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</si>
  <si>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</si>
  <si>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</si>
  <si>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</si>
  <si>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</si>
  <si>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</si>
  <si>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</si>
  <si>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</si>
  <si>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</si>
  <si>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</si>
  <si>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</si>
  <si>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</si>
  <si>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</si>
  <si>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</si>
  <si>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</si>
  <si>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</si>
  <si>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</si>
  <si>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</si>
  <si>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</si>
  <si>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</si>
  <si>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</si>
  <si>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</si>
  <si>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</si>
  <si>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</si>
  <si>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</si>
  <si>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</si>
  <si>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</si>
  <si>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</si>
  <si>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</si>
  <si>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</si>
  <si>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</si>
  <si>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</si>
  <si>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Kopējās attiecināmās izmaksas</t>
  </si>
  <si>
    <t>Publiskās neattiecināmās izmaksas</t>
  </si>
  <si>
    <t>X</t>
  </si>
  <si>
    <t>Privātās neattiecināmās izmaksas</t>
  </si>
  <si>
    <t>Neattiecināmās izmaksas kopā</t>
  </si>
  <si>
    <t>Kopējās izmaksas</t>
  </si>
  <si>
    <t>Snieguma rezerves priekšfinansējums, EUR:</t>
  </si>
  <si>
    <t>Norāda, ja projektā izmanto snieguma rezerves priekšfinansējumu</t>
  </si>
  <si>
    <t>Projekta apstiprināšanas gads</t>
  </si>
  <si>
    <t>Projekta iesniedzēja un sadarbības partneru individuālie finansēšanas plāni</t>
  </si>
  <si>
    <t>-</t>
  </si>
  <si>
    <t>Sadarbības partneris 1:</t>
  </si>
  <si>
    <t>Sadarbības partneris 2:</t>
  </si>
  <si>
    <t>B</t>
  </si>
  <si>
    <t>2. Galvenie elementi un parametri, ko izmanto IIA  finanšu analīzei (visiem skaitļiem jāatbilst IIA dokumentam. IIA jāveic eiro)</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</si>
  <si>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</si>
  <si>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</si>
  <si>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</si>
  <si>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</si>
  <si>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</si>
  <si>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</si>
  <si>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</si>
  <si>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</si>
  <si>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</si>
  <si>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r>
      <t xml:space="preserve">Darbības un aizstāšanas izmaksas (EUR) </t>
    </r>
    <r>
      <rPr>
        <i/>
        <sz val="10"/>
        <rFont val="Calibri"/>
        <family val="2"/>
        <charset val="186"/>
        <scheme val="minor"/>
      </rPr>
      <t>(Eiropas Komisijas 2014.gada 3.marta deleģētās regulas Nr. 480/2014 17.panta izpratnē</t>
    </r>
  </si>
  <si>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</si>
  <si>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</si>
  <si>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</si>
  <si>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</si>
  <si>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</si>
  <si>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</si>
  <si>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</si>
  <si>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</si>
  <si>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</si>
  <si>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</si>
  <si>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</si>
  <si>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</si>
  <si>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</si>
  <si>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</si>
  <si>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</si>
  <si>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</si>
  <si>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</si>
  <si>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</si>
  <si>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</si>
  <si>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</si>
  <si>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</si>
  <si>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</si>
  <si>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</si>
  <si>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</si>
  <si>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</si>
  <si>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</si>
  <si>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</si>
  <si>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</si>
  <si>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6. RL finanšu_analīze</t>
  </si>
  <si>
    <t>5. DL soc.econom. Analīze</t>
  </si>
  <si>
    <t>Projekta izmaksu efektivitātes novērtēšana</t>
  </si>
  <si>
    <t>(aizpilda, ja projekts atbilstoši regulas Nr. 1303/2013 61.pantam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</si>
  <si>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</si>
  <si>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</si>
  <si>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</si>
  <si>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</si>
  <si>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(Aizpilda tikai regulas Nr.1303/2013 61.panta 3.daļas b) punkta noteiktajā gadījumā un ievērojot citus 61.pantā noteiktus nosacījumus)</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</si>
  <si>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</si>
  <si>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 xml:space="preserve">4. pielikums </t>
  </si>
  <si>
    <t>projekta iesniegumam</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</si>
  <si>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</si>
  <si>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</si>
  <si>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</si>
  <si>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</si>
  <si>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</si>
  <si>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</si>
  <si>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</si>
  <si>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</si>
  <si>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</si>
  <si>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</si>
  <si>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</si>
  <si>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</si>
  <si>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</si>
  <si>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</si>
  <si>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</si>
  <si>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</si>
  <si>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Projekta iesniedzēja darbībām, kas NAV saistītas ar valsts atbalstu</t>
  </si>
  <si>
    <t>Max ES atbalsts</t>
  </si>
  <si>
    <t>Projekta iesniedzēja darbībām, kas IR saistītas ar valsts atbalstu</t>
  </si>
  <si>
    <t>De minimis atbalsts</t>
  </si>
  <si>
    <t>Projektēšanas izmaksas (de minimis)</t>
  </si>
  <si>
    <t>Projekta iesnieguma un to pamatojošās dokumentācijas sagatavošanas izmaksas (de minimis)</t>
  </si>
  <si>
    <t>Projekta iesniedzēja darbībām, kas IR saistītas ar valsts atbalstu (VTNP)</t>
  </si>
  <si>
    <t>Valsts budžeta dotācijas īpatsvars (%):</t>
  </si>
  <si>
    <t>Pašvaldība vai tās izveidota iestāde</t>
  </si>
  <si>
    <t>Speciālās ekonomiskās zonas pārvalde</t>
  </si>
  <si>
    <t>Projekta iesniedzēja un 
Sadarbības partnera veids</t>
  </si>
  <si>
    <t>Kapitālsabiedrība</t>
  </si>
  <si>
    <t>Maksimālā ES fondu līdzfin. atbalsta likme (%)</t>
  </si>
  <si>
    <t>Kohēzijas fonds</t>
  </si>
  <si>
    <t>Attiecināmais valsts budžeta finansējums</t>
  </si>
  <si>
    <t>Publiskās attiecināmās izmaksas</t>
  </si>
  <si>
    <t>Projekta iesniedzēja sadarbības partnera darbībām, kas IR saistītas ar valsts atbalstu (VTNP)</t>
  </si>
  <si>
    <t>Projekta iesniedzēja sadarbības partnera De minimis atbalsts</t>
  </si>
  <si>
    <t>Projekta iesniedzēja sadarbības partnera darbībām, kas IR saistītas ar valsts atbalstu</t>
  </si>
  <si>
    <t>Projekta iesniedzēja sadarbības partnera darbībām, kas NAV saistītas ar valsts atbalstu</t>
  </si>
  <si>
    <t>ES fonds</t>
  </si>
  <si>
    <t>ES fonda atbalsta likme</t>
  </si>
  <si>
    <t>Atbalsta likme projekta iesniedzēja un/vai sadarbības partnera valsts atbalsta darbībām</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</si>
  <si>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</si>
  <si>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</si>
  <si>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</si>
  <si>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</si>
  <si>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</si>
  <si>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</si>
  <si>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</si>
  <si>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</si>
  <si>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</si>
  <si>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</si>
  <si>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</si>
  <si>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</si>
  <si>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</si>
  <si>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</si>
  <si>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</si>
  <si>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</si>
  <si>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</si>
  <si>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</si>
  <si>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</si>
  <si>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</si>
  <si>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</si>
  <si>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</si>
  <si>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</si>
  <si>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</si>
  <si>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</si>
  <si>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</si>
  <si>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</si>
  <si>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</si>
  <si>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</si>
  <si>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Saite uz Komisijas Deleģēto regulu (ES) Nr. 480/2014</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</si>
  <si>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</si>
  <si>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</si>
  <si>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</si>
  <si>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</si>
  <si>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</si>
  <si>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</si>
  <si>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</si>
  <si>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</si>
  <si>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</si>
  <si>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</si>
  <si>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</si>
  <si>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 Norāda attiecināmajās un neattiecināmajās izmaksās ietverto PVN atbilstoši projekta iesnieguma 3.pielikumā "Projekta budžeta kopsavilkums" norādītajam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</si>
  <si>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</si>
  <si>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</si>
  <si>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</si>
  <si>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</si>
  <si>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</si>
  <si>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</si>
  <si>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</si>
  <si>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</si>
  <si>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</si>
  <si>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</si>
  <si>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</si>
  <si>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</si>
  <si>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</si>
  <si>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</si>
  <si>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</si>
  <si>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</si>
  <si>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</si>
  <si>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</si>
  <si>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</si>
  <si>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</si>
  <si>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</si>
  <si>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</si>
  <si>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</si>
  <si>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</si>
  <si>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</si>
  <si>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</si>
  <si>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</si>
  <si>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</si>
  <si>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</si>
  <si>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</si>
  <si>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</si>
  <si>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</si>
  <si>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</si>
  <si>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</si>
  <si>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</si>
  <si>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</si>
  <si>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</si>
  <si>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</si>
  <si>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</si>
  <si>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</si>
  <si>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</si>
  <si>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</si>
  <si>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</si>
  <si>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</si>
  <si>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</si>
  <si>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</si>
  <si>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</si>
  <si>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</si>
  <si>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</si>
  <si>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</si>
  <si>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</si>
  <si>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</si>
  <si>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</si>
  <si>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</si>
  <si>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</si>
  <si>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</si>
  <si>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Projekta izmaksu un kritēriju kontroles lapa Nr.12</t>
  </si>
  <si>
    <t>3.3.1.</t>
  </si>
  <si>
    <t>BUDŽETS KOPĀ</t>
  </si>
  <si>
    <t>Netiešās attiecināmās izmaksas</t>
  </si>
  <si>
    <t>Tiešās attiecināmās izmaksas</t>
  </si>
  <si>
    <t>APRĒĶINU LAPA  Nr.13</t>
  </si>
  <si>
    <t>Investīciju izmaksas (bez neatt.PVN)</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</si>
  <si>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</si>
  <si>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</si>
  <si>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</si>
  <si>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</si>
  <si>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</si>
  <si>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</si>
  <si>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</si>
  <si>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</si>
  <si>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</si>
  <si>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 Iekļautas tikai kopējās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</si>
  <si>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</si>
  <si>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</si>
  <si>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</si>
  <si>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</si>
  <si>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VBD likmes</t>
  </si>
  <si>
    <t>Ja šūnā I31 neaprēķina rezultātu, šūnā K31 norādiet aptuveno rezultāta prognozi, līdz aprēķins tiek veikts korekti</t>
  </si>
  <si>
    <t xml:space="preserve">Uzņēmējdarbības centrs </t>
  </si>
  <si>
    <t>Investīcijas vērtība:</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</si>
  <si>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</si>
  <si>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</si>
  <si>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</si>
  <si>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</si>
  <si>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</si>
  <si>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</si>
  <si>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</si>
  <si>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</si>
  <si>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</si>
  <si>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</si>
  <si>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</si>
  <si>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</si>
  <si>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</si>
  <si>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</si>
  <si>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Investīciju izmaksas (+)</t>
  </si>
  <si>
    <t>Privātpersona</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</si>
  <si>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(atbilstoši regulas  Nr.651/2014 48.un 56. pantam)</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</si>
  <si>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(atbilstoši regulas  Nr.651/2014 48.un 56. pantam)</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</si>
  <si>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atbalstu(atbilstoši regulas  Nr.651/2014 48.un 56. pantam)</t>
    </r>
  </si>
  <si>
    <t>Nr.651/2014 14. pantam</t>
  </si>
  <si>
    <t>Nr.651/2014 41. pantam</t>
  </si>
  <si>
    <t>Atbalsts atbilstoši:</t>
  </si>
  <si>
    <t>Jaunizveidoto darba vietu skaits</t>
  </si>
  <si>
    <t>Darba vietas</t>
  </si>
  <si>
    <t>Attīstības un noturības mehānisma finansējums</t>
  </si>
  <si>
    <t>Valsts budžeta finansējums</t>
  </si>
  <si>
    <t>Nacionālais publiskais finansējums</t>
  </si>
  <si>
    <t>Privātais finansējums</t>
  </si>
  <si>
    <t>Projekta iesniedzējs vai sadarbības partneris:</t>
  </si>
  <si>
    <t>Projekta iesniedzējs vai sadarbības partneris</t>
  </si>
  <si>
    <t xml:space="preserve">1.3.1. Atbalsta saņēmējs: </t>
  </si>
  <si>
    <t xml:space="preserve">1.3.2. Atbalsta saņēmējs: </t>
  </si>
  <si>
    <t>Izmaksas PI vai sadarb. partn. darbībām atbilstoši Regulas</t>
  </si>
  <si>
    <t>Veids:</t>
  </si>
  <si>
    <t>Izmaksas atbilstoši Regulas:</t>
  </si>
  <si>
    <t>Finansējuma saņēmēja papildu ieguldījumi</t>
  </si>
  <si>
    <t xml:space="preserve"> De minimis atbalsts</t>
  </si>
  <si>
    <t>Projektēšanas izmaksas (de minimis)*</t>
  </si>
  <si>
    <t>* atbilstoši MK not. Nr.543 43.7.punktam ja atbalsts tiek sniegts atbilstoši 651/2014 Regulas 14.pantam par šo 
līdzfinansējumu nevar būt saņemts nekāds publiskais atbalsts, tai skaitā de minimis atbalsts</t>
  </si>
  <si>
    <t>MK noteiktais max projekta īstenošanas ilgums</t>
  </si>
  <si>
    <t>Aizpilda par projekta iesniedzēja vai sadarbības partnera darbībām atbilstoši 651/2014 Regulas 14. vai 41. pantam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</si>
</sst>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0.00000"/>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7" fillId="0" borderId="0"/>
    <xf numFmtId="9" fontId="10" fillId="0" borderId="0" applyFont="0" applyFill="0" applyBorder="0" applyAlignment="0" applyProtection="0"/>
    <xf numFmtId="169" fontId="26" fillId="9" borderId="1" applyAlignment="0" applyProtection="0"/>
    <xf numFmtId="164" fontId="10" fillId="0" borderId="0" applyFont="0" applyFill="0" applyBorder="0" applyAlignment="0" applyProtection="0"/>
    <xf numFmtId="0" fontId="48" fillId="0" borderId="0"/>
    <xf numFmtId="0" fontId="54" fillId="0" borderId="0" applyNumberFormat="0" applyFill="0" applyBorder="0" applyAlignment="0" applyProtection="0"/>
  </cellStyleXfs>
  <cellXfs count="747">
    <xf numFmtId="0" fontId="0" fillId="0" borderId="0" xfId="0"/>
    <xf numFmtId="0" fontId="13" fillId="0" borderId="0" xfId="0" applyFont="1" applyAlignment="1">
      <alignment vertical="top"/>
    </xf>
    <xf numFmtId="0" fontId="13" fillId="2" borderId="0" xfId="0" applyFont="1" applyFill="1" applyAlignment="1">
      <alignment vertical="top"/>
    </xf>
    <xf numFmtId="0" fontId="13" fillId="2" borderId="0" xfId="0" applyFont="1" applyFill="1"/>
    <xf numFmtId="0" fontId="13" fillId="0" borderId="0" xfId="0" applyFont="1"/>
    <xf numFmtId="0" fontId="19" fillId="2" borderId="0" xfId="0" applyFont="1" applyFill="1"/>
    <xf numFmtId="9" fontId="20" fillId="2" borderId="0" xfId="0" applyNumberFormat="1" applyFont="1" applyFill="1"/>
    <xf numFmtId="0" fontId="21" fillId="6" borderId="3" xfId="0" applyFont="1" applyFill="1" applyBorder="1" applyAlignment="1">
      <alignment horizontal="center" vertical="center" wrapText="1"/>
    </xf>
    <xf numFmtId="0" fontId="17" fillId="0" borderId="3" xfId="0" applyFont="1" applyBorder="1" applyAlignment="1">
      <alignment horizontal="right" wrapText="1"/>
    </xf>
    <xf numFmtId="0" fontId="17" fillId="0" borderId="3" xfId="0" applyFont="1" applyBorder="1" applyAlignment="1">
      <alignment wrapText="1"/>
    </xf>
    <xf numFmtId="167" fontId="13" fillId="0" borderId="3" xfId="2" applyNumberFormat="1" applyFont="1" applyBorder="1"/>
    <xf numFmtId="0" fontId="20" fillId="2" borderId="0" xfId="0" applyFont="1" applyFill="1"/>
    <xf numFmtId="0" fontId="13" fillId="0" borderId="3" xfId="0" applyFont="1" applyBorder="1" applyAlignment="1">
      <alignment horizontal="right" wrapText="1"/>
    </xf>
    <xf numFmtId="0" fontId="13" fillId="0" borderId="3" xfId="0" applyFont="1" applyBorder="1" applyAlignment="1">
      <alignment wrapText="1"/>
    </xf>
    <xf numFmtId="166" fontId="13" fillId="0" borderId="3" xfId="0" applyNumberFormat="1" applyFont="1" applyBorder="1" applyAlignment="1">
      <alignment horizontal="center"/>
    </xf>
    <xf numFmtId="0" fontId="18" fillId="2" borderId="0" xfId="0" applyFont="1" applyFill="1" applyAlignment="1">
      <alignment vertical="top"/>
    </xf>
    <xf numFmtId="169" fontId="17" fillId="6" borderId="13" xfId="3" applyFont="1" applyFill="1" applyBorder="1"/>
    <xf numFmtId="169" fontId="17" fillId="6" borderId="1" xfId="3" applyFont="1" applyFill="1"/>
    <xf numFmtId="165" fontId="13" fillId="7" borderId="0" xfId="1" applyFont="1" applyFill="1" applyAlignment="1" applyProtection="1">
      <alignment vertical="top" wrapText="1"/>
      <protection locked="0"/>
    </xf>
    <xf numFmtId="170" fontId="17" fillId="7" borderId="3" xfId="1" applyNumberFormat="1" applyFont="1" applyFill="1" applyBorder="1" applyAlignment="1" applyProtection="1">
      <alignment horizontal="center"/>
      <protection locked="0"/>
    </xf>
    <xf numFmtId="170" fontId="13" fillId="7" borderId="3" xfId="1" applyNumberFormat="1" applyFont="1" applyFill="1" applyBorder="1" applyAlignment="1" applyProtection="1">
      <alignment horizontal="center"/>
      <protection locked="0"/>
    </xf>
    <xf numFmtId="170" fontId="17" fillId="0" borderId="3" xfId="1" applyNumberFormat="1" applyFont="1" applyBorder="1" applyAlignment="1">
      <alignment horizontal="center"/>
    </xf>
    <xf numFmtId="0" fontId="6"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protection locked="0"/>
    </xf>
    <xf numFmtId="170" fontId="13" fillId="7" borderId="27" xfId="1" applyNumberFormat="1" applyFont="1" applyFill="1" applyBorder="1" applyAlignment="1" applyProtection="1">
      <alignment horizontal="right"/>
      <protection locked="0"/>
    </xf>
    <xf numFmtId="170" fontId="11" fillId="7" borderId="27" xfId="1" applyNumberFormat="1" applyFont="1" applyFill="1" applyBorder="1" applyProtection="1">
      <protection locked="0"/>
    </xf>
    <xf numFmtId="170" fontId="13" fillId="7" borderId="19" xfId="1" applyNumberFormat="1" applyFont="1" applyFill="1" applyBorder="1" applyProtection="1">
      <protection locked="0"/>
    </xf>
    <xf numFmtId="170" fontId="17" fillId="0" borderId="3" xfId="0" applyNumberFormat="1" applyFont="1" applyBorder="1" applyAlignment="1">
      <alignment horizontal="center"/>
    </xf>
    <xf numFmtId="170" fontId="13" fillId="0" borderId="3" xfId="1" applyNumberFormat="1" applyFont="1" applyBorder="1" applyAlignment="1">
      <alignment horizontal="center"/>
    </xf>
    <xf numFmtId="170" fontId="13" fillId="0" borderId="3" xfId="0" applyNumberFormat="1" applyFont="1" applyBorder="1" applyAlignment="1">
      <alignment horizontal="center"/>
    </xf>
    <xf numFmtId="165" fontId="13" fillId="2" borderId="0" xfId="1" applyFont="1" applyFill="1"/>
    <xf numFmtId="170" fontId="13" fillId="7" borderId="27" xfId="1" applyNumberFormat="1" applyFont="1" applyFill="1" applyBorder="1" applyProtection="1">
      <protection locked="0"/>
    </xf>
    <xf numFmtId="0" fontId="41" fillId="2" borderId="0" xfId="0" applyFont="1" applyFill="1" applyAlignment="1">
      <alignment vertical="top"/>
    </xf>
    <xf numFmtId="170" fontId="13" fillId="7" borderId="36" xfId="1" applyNumberFormat="1" applyFont="1" applyFill="1" applyBorder="1" applyProtection="1">
      <protection locked="0"/>
    </xf>
    <xf numFmtId="165" fontId="13" fillId="2" borderId="0" xfId="1" applyFont="1" applyFill="1" applyAlignment="1">
      <alignment horizontal="center"/>
    </xf>
    <xf numFmtId="0" fontId="13" fillId="7" borderId="0" xfId="0" applyFont="1" applyFill="1" applyProtection="1">
      <protection locked="0"/>
    </xf>
    <xf numFmtId="170" fontId="13" fillId="7" borderId="33" xfId="1" applyNumberFormat="1" applyFont="1" applyFill="1" applyBorder="1" applyProtection="1">
      <protection locked="0"/>
    </xf>
    <xf numFmtId="170" fontId="13" fillId="7" borderId="1" xfId="1" applyNumberFormat="1" applyFont="1" applyFill="1" applyBorder="1" applyProtection="1">
      <protection locked="0"/>
    </xf>
    <xf numFmtId="170" fontId="13" fillId="7" borderId="33" xfId="2" applyNumberFormat="1" applyFont="1" applyFill="1" applyBorder="1" applyProtection="1">
      <protection locked="0"/>
    </xf>
    <xf numFmtId="164" fontId="13" fillId="7" borderId="34" xfId="4" applyFont="1" applyFill="1" applyBorder="1" applyAlignment="1" applyProtection="1">
      <alignment wrapText="1"/>
      <protection locked="0"/>
    </xf>
    <xf numFmtId="164" fontId="13" fillId="7" borderId="40" xfId="4" applyFont="1" applyFill="1" applyBorder="1" applyAlignment="1" applyProtection="1">
      <alignment wrapText="1"/>
      <protection locked="0"/>
    </xf>
    <xf numFmtId="169" fontId="45" fillId="6" borderId="1" xfId="3" applyFont="1" applyFill="1" applyAlignment="1">
      <alignment horizontal="right"/>
    </xf>
    <xf numFmtId="170" fontId="13" fillId="7" borderId="45" xfId="1" applyNumberFormat="1" applyFont="1" applyFill="1" applyBorder="1" applyAlignment="1" applyProtection="1">
      <alignment horizontal="right"/>
      <protection locked="0"/>
    </xf>
    <xf numFmtId="170" fontId="13" fillId="7" borderId="1" xfId="1" applyNumberFormat="1" applyFont="1" applyFill="1" applyBorder="1" applyAlignment="1" applyProtection="1">
      <alignment horizontal="right"/>
      <protection locked="0"/>
    </xf>
    <xf numFmtId="0" fontId="17" fillId="2" borderId="0" xfId="0" applyFont="1" applyFill="1"/>
    <xf numFmtId="9" fontId="17" fillId="3" borderId="0" xfId="2" applyFont="1" applyFill="1" applyAlignment="1" applyProtection="1">
      <alignment horizontal="center"/>
      <protection locked="0"/>
    </xf>
    <xf numFmtId="165" fontId="22" fillId="2" borderId="0" xfId="1" applyFont="1" applyFill="1" applyAlignment="1">
      <alignment horizontal="left"/>
    </xf>
    <xf numFmtId="9" fontId="17" fillId="7" borderId="3" xfId="1" applyNumberFormat="1" applyFont="1" applyFill="1" applyBorder="1" applyProtection="1">
      <protection locked="0"/>
    </xf>
    <xf numFmtId="0" fontId="17"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19" fillId="2" borderId="0" xfId="5" applyFont="1" applyFill="1"/>
    <xf numFmtId="0" fontId="13" fillId="0" borderId="0" xfId="5" applyFont="1"/>
    <xf numFmtId="0" fontId="17" fillId="14" borderId="5" xfId="0" applyFont="1" applyFill="1" applyBorder="1" applyAlignment="1">
      <alignment horizontal="center" vertical="center" wrapText="1"/>
    </xf>
    <xf numFmtId="0" fontId="13" fillId="15" borderId="46" xfId="0" applyFont="1" applyFill="1" applyBorder="1" applyAlignment="1">
      <alignment horizontal="center" vertical="center" wrapText="1"/>
    </xf>
    <xf numFmtId="10" fontId="13" fillId="15" borderId="3" xfId="0" applyNumberFormat="1" applyFont="1" applyFill="1" applyBorder="1" applyAlignment="1">
      <alignment horizontal="center" vertical="center" wrapText="1"/>
    </xf>
    <xf numFmtId="4" fontId="13" fillId="15" borderId="3" xfId="0" applyNumberFormat="1"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0" borderId="0" xfId="5" applyFont="1" applyAlignment="1">
      <alignment horizontal="left"/>
    </xf>
    <xf numFmtId="0" fontId="17"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10" fontId="13" fillId="15" borderId="2" xfId="2" applyNumberFormat="1" applyFont="1" applyFill="1" applyBorder="1" applyAlignment="1">
      <alignment horizontal="center" vertical="center" wrapText="1"/>
    </xf>
    <xf numFmtId="10" fontId="13" fillId="15" borderId="2" xfId="0" applyNumberFormat="1" applyFont="1" applyFill="1" applyBorder="1" applyAlignment="1">
      <alignment horizontal="center" vertical="center" wrapText="1"/>
    </xf>
    <xf numFmtId="0" fontId="33" fillId="0" borderId="0" xfId="0" applyFont="1"/>
    <xf numFmtId="0" fontId="42" fillId="14" borderId="5" xfId="0" applyFont="1" applyFill="1" applyBorder="1" applyAlignment="1">
      <alignment horizontal="center" vertical="center" wrapText="1"/>
    </xf>
    <xf numFmtId="0" fontId="33" fillId="14" borderId="46" xfId="0" applyFont="1" applyFill="1" applyBorder="1" applyAlignment="1">
      <alignment horizontal="center" vertical="center" wrapText="1"/>
    </xf>
    <xf numFmtId="10" fontId="13" fillId="0" borderId="3" xfId="0" applyNumberFormat="1" applyFont="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center" vertical="center" wrapText="1"/>
    </xf>
    <xf numFmtId="4" fontId="13"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33" fillId="0" borderId="0" xfId="0" applyFont="1" applyAlignment="1">
      <alignment wrapText="1"/>
    </xf>
    <xf numFmtId="0" fontId="42" fillId="14" borderId="6" xfId="0" applyFont="1" applyFill="1" applyBorder="1" applyAlignment="1">
      <alignment horizontal="center" vertical="center" wrapText="1"/>
    </xf>
    <xf numFmtId="164" fontId="33"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3" fillId="0" borderId="0" xfId="0" applyFont="1" applyAlignment="1">
      <alignment vertical="center" wrapText="1"/>
    </xf>
    <xf numFmtId="10" fontId="33" fillId="0" borderId="3"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10" fontId="33"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3" fillId="2" borderId="6" xfId="1" applyNumberFormat="1" applyFont="1" applyFill="1" applyBorder="1" applyAlignment="1">
      <alignment horizontal="center" vertical="center"/>
    </xf>
    <xf numFmtId="0" fontId="13" fillId="13" borderId="3" xfId="0" applyFont="1" applyFill="1" applyBorder="1" applyAlignment="1">
      <alignment horizontal="center" vertical="center" wrapText="1"/>
    </xf>
    <xf numFmtId="0" fontId="49" fillId="0" borderId="0" xfId="0" applyFont="1"/>
    <xf numFmtId="0" fontId="33"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2" xfId="0" applyFont="1" applyBorder="1"/>
    <xf numFmtId="0" fontId="13" fillId="0" borderId="0" xfId="0" applyFont="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6" fillId="3" borderId="1" xfId="0"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3" fillId="0" borderId="0" xfId="0" applyFont="1" applyFill="1"/>
    <xf numFmtId="0" fontId="16"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applyFill="1"/>
    <xf numFmtId="0" fontId="0" fillId="3" borderId="0" xfId="0" applyFill="1"/>
    <xf numFmtId="0" fontId="16" fillId="0" borderId="0" xfId="0" applyFont="1" applyAlignment="1">
      <alignment horizontal="left"/>
    </xf>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5" fillId="3" borderId="1" xfId="0" applyFont="1" applyFill="1" applyBorder="1" applyAlignment="1" applyProtection="1">
      <alignment vertical="center"/>
      <protection locked="0"/>
    </xf>
    <xf numFmtId="9" fontId="5" fillId="3" borderId="1" xfId="0" applyNumberFormat="1" applyFont="1" applyFill="1" applyBorder="1" applyAlignment="1" applyProtection="1">
      <alignment horizontal="left" vertical="center"/>
      <protection locked="0"/>
    </xf>
    <xf numFmtId="166" fontId="13" fillId="7" borderId="33" xfId="1" applyNumberFormat="1" applyFont="1" applyFill="1" applyBorder="1" applyProtection="1">
      <protection locked="0"/>
    </xf>
    <xf numFmtId="166" fontId="13" fillId="7" borderId="27" xfId="1" applyNumberFormat="1" applyFont="1" applyFill="1" applyBorder="1" applyProtection="1">
      <protection locked="0"/>
    </xf>
    <xf numFmtId="169" fontId="17" fillId="6" borderId="1" xfId="3" applyFont="1" applyFill="1" applyAlignment="1">
      <alignment horizontal="center"/>
    </xf>
    <xf numFmtId="175" fontId="13" fillId="7" borderId="42" xfId="1" applyNumberFormat="1" applyFont="1" applyFill="1" applyBorder="1" applyProtection="1">
      <protection locked="0"/>
    </xf>
    <xf numFmtId="169" fontId="17" fillId="6" borderId="2" xfId="3" applyFont="1" applyFill="1" applyBorder="1" applyAlignment="1">
      <alignment horizontal="center"/>
    </xf>
    <xf numFmtId="169" fontId="17" fillId="8" borderId="0" xfId="3" applyFont="1" applyFill="1" applyBorder="1"/>
    <xf numFmtId="176" fontId="13" fillId="2" borderId="3" xfId="0" applyNumberFormat="1" applyFont="1" applyFill="1" applyBorder="1" applyAlignment="1">
      <alignment vertical="top" wrapText="1"/>
    </xf>
    <xf numFmtId="2" fontId="13" fillId="2" borderId="3" xfId="0" applyNumberFormat="1" applyFont="1" applyFill="1" applyBorder="1" applyAlignment="1">
      <alignment vertical="top" wrapText="1"/>
    </xf>
    <xf numFmtId="166" fontId="13" fillId="2" borderId="3" xfId="1" applyNumberFormat="1" applyFont="1" applyFill="1" applyBorder="1" applyAlignment="1">
      <alignment horizontal="center"/>
    </xf>
    <xf numFmtId="176" fontId="33" fillId="2" borderId="3" xfId="0" applyNumberFormat="1" applyFont="1" applyFill="1" applyBorder="1" applyAlignment="1">
      <alignment vertical="top" wrapText="1"/>
    </xf>
    <xf numFmtId="2" fontId="33" fillId="2" borderId="3" xfId="0" applyNumberFormat="1" applyFont="1" applyFill="1" applyBorder="1" applyAlignment="1">
      <alignment vertical="top" wrapText="1"/>
    </xf>
    <xf numFmtId="166" fontId="33" fillId="2" borderId="3" xfId="1" applyNumberFormat="1" applyFont="1" applyFill="1" applyBorder="1" applyAlignment="1">
      <alignment horizontal="center"/>
    </xf>
    <xf numFmtId="0" fontId="19" fillId="0" borderId="0" xfId="0" applyFont="1"/>
    <xf numFmtId="165" fontId="13" fillId="2" borderId="3" xfId="1" applyFont="1" applyFill="1" applyBorder="1" applyAlignment="1">
      <alignment horizontal="left" vertical="center" wrapText="1"/>
    </xf>
    <xf numFmtId="164" fontId="17" fillId="2" borderId="3" xfId="4" applyFont="1" applyFill="1" applyBorder="1" applyAlignment="1">
      <alignment horizontal="center" vertical="center" wrapText="1"/>
    </xf>
    <xf numFmtId="0" fontId="11" fillId="0" borderId="0" xfId="0" applyFont="1"/>
    <xf numFmtId="176" fontId="13" fillId="2" borderId="0" xfId="0" applyNumberFormat="1" applyFont="1" applyFill="1" applyAlignment="1">
      <alignment vertical="top" wrapText="1"/>
    </xf>
    <xf numFmtId="2" fontId="13" fillId="2" borderId="0" xfId="0" applyNumberFormat="1" applyFont="1" applyFill="1" applyAlignment="1">
      <alignment vertical="top" wrapText="1"/>
    </xf>
    <xf numFmtId="1" fontId="18" fillId="2" borderId="0" xfId="0" applyNumberFormat="1" applyFont="1" applyFill="1"/>
    <xf numFmtId="3" fontId="13" fillId="0" borderId="0" xfId="0" applyNumberFormat="1" applyFont="1"/>
    <xf numFmtId="0" fontId="13" fillId="2" borderId="3" xfId="0" applyFont="1" applyFill="1" applyBorder="1" applyAlignment="1">
      <alignment horizontal="center" vertical="center"/>
    </xf>
    <xf numFmtId="0" fontId="19" fillId="0" borderId="0" xfId="0" applyFont="1" applyAlignment="1">
      <alignment vertical="center"/>
    </xf>
    <xf numFmtId="0" fontId="13" fillId="2" borderId="3" xfId="0" quotePrefix="1" applyFont="1" applyFill="1" applyBorder="1" applyAlignment="1">
      <alignment horizontal="center" vertical="center"/>
    </xf>
    <xf numFmtId="169" fontId="17" fillId="6" borderId="1" xfId="3" applyFont="1" applyFill="1" applyAlignment="1">
      <alignment horizontal="center" vertical="center"/>
    </xf>
    <xf numFmtId="166" fontId="17" fillId="0" borderId="3" xfId="0" applyNumberFormat="1" applyFont="1" applyBorder="1" applyAlignment="1">
      <alignment horizontal="center"/>
    </xf>
    <xf numFmtId="166" fontId="17" fillId="2" borderId="3" xfId="0" applyNumberFormat="1" applyFont="1" applyFill="1" applyBorder="1" applyAlignment="1">
      <alignment horizontal="center"/>
    </xf>
    <xf numFmtId="0" fontId="13" fillId="2" borderId="0" xfId="0" applyFont="1" applyFill="1" applyAlignment="1">
      <alignment horizontal="right"/>
    </xf>
    <xf numFmtId="0" fontId="17" fillId="2" borderId="0" xfId="0" applyFont="1" applyFill="1" applyAlignment="1">
      <alignment wrapText="1"/>
    </xf>
    <xf numFmtId="9" fontId="13" fillId="2" borderId="0" xfId="2" applyFont="1" applyFill="1" applyAlignment="1">
      <alignment horizontal="center"/>
    </xf>
    <xf numFmtId="166" fontId="17" fillId="2" borderId="0" xfId="0" applyNumberFormat="1" applyFont="1" applyFill="1" applyAlignment="1">
      <alignment horizontal="center"/>
    </xf>
    <xf numFmtId="9" fontId="13" fillId="2" borderId="0" xfId="2" applyFont="1" applyFill="1"/>
    <xf numFmtId="0" fontId="17" fillId="2" borderId="13" xfId="0" applyFont="1" applyFill="1" applyBorder="1" applyAlignment="1">
      <alignment wrapText="1"/>
    </xf>
    <xf numFmtId="9" fontId="13" fillId="2" borderId="1" xfId="2" applyFont="1" applyFill="1" applyBorder="1" applyAlignment="1">
      <alignment horizontal="center"/>
    </xf>
    <xf numFmtId="166" fontId="17" fillId="2" borderId="2" xfId="0" applyNumberFormat="1" applyFont="1" applyFill="1" applyBorder="1" applyAlignment="1">
      <alignment horizontal="center"/>
    </xf>
    <xf numFmtId="0" fontId="17" fillId="2" borderId="11" xfId="0" applyFont="1" applyFill="1" applyBorder="1" applyAlignment="1">
      <alignment wrapText="1"/>
    </xf>
    <xf numFmtId="9" fontId="13" fillId="2" borderId="7" xfId="2" applyFont="1" applyFill="1" applyBorder="1" applyAlignment="1">
      <alignment horizontal="center"/>
    </xf>
    <xf numFmtId="166" fontId="17" fillId="2" borderId="12" xfId="0" applyNumberFormat="1" applyFont="1" applyFill="1" applyBorder="1" applyAlignment="1">
      <alignment horizontal="center"/>
    </xf>
    <xf numFmtId="166" fontId="18" fillId="2" borderId="0" xfId="0" applyNumberFormat="1" applyFont="1" applyFill="1" applyAlignment="1">
      <alignment horizontal="center"/>
    </xf>
    <xf numFmtId="0" fontId="36" fillId="2" borderId="0" xfId="0" applyFont="1" applyFill="1"/>
    <xf numFmtId="0" fontId="18" fillId="2" borderId="0" xfId="0" applyFont="1" applyFill="1"/>
    <xf numFmtId="166" fontId="18" fillId="2" borderId="0" xfId="0" applyNumberFormat="1" applyFont="1" applyFill="1"/>
    <xf numFmtId="167" fontId="17" fillId="0" borderId="3" xfId="2" applyNumberFormat="1" applyFont="1" applyBorder="1"/>
    <xf numFmtId="9" fontId="36" fillId="2" borderId="0" xfId="0" applyNumberFormat="1" applyFont="1" applyFill="1"/>
    <xf numFmtId="0" fontId="17" fillId="0" borderId="3" xfId="0" applyFont="1" applyBorder="1" applyAlignment="1">
      <alignment horizontal="right"/>
    </xf>
    <xf numFmtId="170" fontId="13" fillId="0" borderId="3" xfId="1" applyNumberFormat="1" applyFont="1" applyFill="1" applyBorder="1" applyAlignment="1" applyProtection="1">
      <alignment horizontal="center"/>
      <protection locked="0"/>
    </xf>
    <xf numFmtId="165" fontId="22" fillId="2" borderId="0" xfId="1" applyFont="1" applyFill="1" applyAlignment="1">
      <alignment horizontal="right"/>
    </xf>
    <xf numFmtId="165" fontId="22" fillId="2" borderId="10" xfId="1" applyFont="1" applyFill="1" applyBorder="1" applyAlignment="1">
      <alignment horizontal="left"/>
    </xf>
    <xf numFmtId="166" fontId="13" fillId="2" borderId="44" xfId="4" applyNumberFormat="1" applyFont="1" applyFill="1" applyBorder="1" applyAlignment="1">
      <alignment horizontal="right"/>
    </xf>
    <xf numFmtId="1" fontId="13" fillId="2" borderId="0" xfId="1" applyNumberFormat="1" applyFont="1" applyFill="1"/>
    <xf numFmtId="166" fontId="13" fillId="2" borderId="36" xfId="4" applyNumberFormat="1" applyFont="1" applyFill="1" applyBorder="1" applyAlignment="1">
      <alignment horizontal="right"/>
    </xf>
    <xf numFmtId="1" fontId="45" fillId="6" borderId="1" xfId="3" applyNumberFormat="1" applyFont="1" applyFill="1" applyAlignment="1">
      <alignment horizontal="right" vertical="center"/>
    </xf>
    <xf numFmtId="0" fontId="6" fillId="3" borderId="1" xfId="0" applyFont="1" applyFill="1" applyBorder="1" applyAlignment="1" applyProtection="1">
      <alignment horizontal="center" vertical="center" wrapText="1"/>
      <protection locked="0"/>
    </xf>
    <xf numFmtId="10" fontId="13" fillId="0" borderId="0" xfId="2" applyNumberFormat="1" applyFont="1" applyFill="1"/>
    <xf numFmtId="170" fontId="17" fillId="2" borderId="3" xfId="0" applyNumberFormat="1" applyFont="1" applyFill="1" applyBorder="1"/>
    <xf numFmtId="0" fontId="17" fillId="6" borderId="3" xfId="0" applyFont="1" applyFill="1" applyBorder="1" applyAlignment="1">
      <alignment horizontal="center" vertical="center"/>
    </xf>
    <xf numFmtId="0" fontId="13" fillId="15"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0" borderId="3" xfId="0" applyFont="1" applyBorder="1" applyAlignment="1">
      <alignment horizontal="center" vertical="center" wrapText="1"/>
    </xf>
    <xf numFmtId="169" fontId="45" fillId="6" borderId="4" xfId="3" applyFont="1" applyFill="1" applyBorder="1" applyAlignment="1">
      <alignment horizontal="left" vertical="top" wrapText="1"/>
    </xf>
    <xf numFmtId="0" fontId="0" fillId="0" borderId="0" xfId="0" applyProtection="1">
      <protection hidden="1"/>
    </xf>
    <xf numFmtId="0" fontId="11" fillId="4" borderId="0" xfId="0" applyFont="1" applyFill="1" applyAlignment="1" applyProtection="1">
      <alignment wrapText="1"/>
      <protection hidden="1"/>
    </xf>
    <xf numFmtId="0" fontId="33" fillId="4" borderId="0" xfId="0" applyFont="1" applyFill="1" applyBorder="1" applyAlignment="1" applyProtection="1">
      <alignment horizontal="center" vertical="center" wrapText="1"/>
      <protection hidden="1"/>
    </xf>
    <xf numFmtId="0" fontId="3" fillId="0" borderId="0" xfId="0" applyFont="1" applyProtection="1">
      <protection hidden="1"/>
    </xf>
    <xf numFmtId="0" fontId="11" fillId="0"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8" fillId="0" borderId="0" xfId="0" applyFont="1" applyProtection="1">
      <protection hidden="1"/>
    </xf>
    <xf numFmtId="0" fontId="6" fillId="2" borderId="0" xfId="0" applyFont="1" applyFill="1" applyAlignment="1" applyProtection="1">
      <protection hidden="1"/>
    </xf>
    <xf numFmtId="0" fontId="6"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5"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5"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Protection="1">
      <protection hidden="1"/>
    </xf>
    <xf numFmtId="166" fontId="5" fillId="3" borderId="3" xfId="1"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8" fillId="3" borderId="7" xfId="0" applyFont="1" applyFill="1" applyBorder="1" applyProtection="1">
      <protection locked="0"/>
    </xf>
    <xf numFmtId="0" fontId="13" fillId="2" borderId="0" xfId="0" applyFont="1" applyFill="1" applyAlignment="1" applyProtection="1">
      <alignment vertical="top"/>
      <protection hidden="1"/>
    </xf>
    <xf numFmtId="0" fontId="13" fillId="0" borderId="0" xfId="0" applyFont="1" applyAlignment="1" applyProtection="1">
      <alignment vertical="top"/>
      <protection hidden="1"/>
    </xf>
    <xf numFmtId="0" fontId="23" fillId="2" borderId="0" xfId="0" applyFont="1" applyFill="1" applyProtection="1">
      <protection hidden="1"/>
    </xf>
    <xf numFmtId="0" fontId="13" fillId="2" borderId="0" xfId="0" applyFont="1" applyFill="1" applyProtection="1">
      <protection hidden="1"/>
    </xf>
    <xf numFmtId="0" fontId="13" fillId="0" borderId="0" xfId="0" applyFont="1" applyProtection="1">
      <protection hidden="1"/>
    </xf>
    <xf numFmtId="0" fontId="19" fillId="2" borderId="0" xfId="0" applyFont="1" applyFill="1" applyProtection="1">
      <protection hidden="1"/>
    </xf>
    <xf numFmtId="9" fontId="20" fillId="2" borderId="0" xfId="0" applyNumberFormat="1" applyFont="1" applyFill="1" applyProtection="1">
      <protection hidden="1"/>
    </xf>
    <xf numFmtId="0" fontId="17" fillId="6" borderId="3"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horizontal="right" wrapText="1"/>
      <protection hidden="1"/>
    </xf>
    <xf numFmtId="0" fontId="17" fillId="0" borderId="3" xfId="0" applyFont="1" applyBorder="1" applyAlignment="1" applyProtection="1">
      <alignment wrapText="1"/>
      <protection hidden="1"/>
    </xf>
    <xf numFmtId="170" fontId="13" fillId="0" borderId="3" xfId="0" applyNumberFormat="1" applyFont="1" applyBorder="1" applyAlignment="1" applyProtection="1">
      <alignment horizontal="center"/>
      <protection hidden="1"/>
    </xf>
    <xf numFmtId="167" fontId="13" fillId="0" borderId="3" xfId="2" applyNumberFormat="1" applyFont="1" applyBorder="1" applyProtection="1">
      <protection hidden="1"/>
    </xf>
    <xf numFmtId="170" fontId="17" fillId="0" borderId="3" xfId="1" applyNumberFormat="1" applyFont="1" applyBorder="1" applyAlignment="1" applyProtection="1">
      <alignment horizontal="center"/>
      <protection hidden="1"/>
    </xf>
    <xf numFmtId="170" fontId="17" fillId="0" borderId="3" xfId="0" applyNumberFormat="1" applyFont="1" applyBorder="1" applyAlignment="1" applyProtection="1">
      <alignment horizontal="center"/>
      <protection hidden="1"/>
    </xf>
    <xf numFmtId="170" fontId="17" fillId="2" borderId="3" xfId="1" applyNumberFormat="1" applyFont="1" applyFill="1" applyBorder="1" applyAlignment="1" applyProtection="1">
      <alignment horizontal="center"/>
      <protection hidden="1"/>
    </xf>
    <xf numFmtId="0" fontId="20" fillId="2" borderId="0" xfId="0" applyFont="1" applyFill="1" applyProtection="1">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3" fillId="0" borderId="3" xfId="1" applyNumberFormat="1" applyFont="1" applyBorder="1" applyAlignment="1" applyProtection="1">
      <alignment horizontal="center"/>
      <protection hidden="1"/>
    </xf>
    <xf numFmtId="170" fontId="17" fillId="2" borderId="3" xfId="0" applyNumberFormat="1" applyFont="1" applyFill="1" applyBorder="1" applyAlignment="1" applyProtection="1">
      <alignment horizontal="center"/>
      <protection hidden="1"/>
    </xf>
    <xf numFmtId="0" fontId="13" fillId="0" borderId="3" xfId="0" applyFont="1" applyBorder="1" applyAlignment="1" applyProtection="1">
      <alignment horizontal="right"/>
      <protection hidden="1"/>
    </xf>
    <xf numFmtId="9" fontId="13" fillId="0" borderId="3" xfId="2" applyFont="1" applyBorder="1" applyProtection="1">
      <protection hidden="1"/>
    </xf>
    <xf numFmtId="9" fontId="17" fillId="2" borderId="3" xfId="0" applyNumberFormat="1" applyFont="1" applyFill="1" applyBorder="1" applyAlignment="1" applyProtection="1">
      <alignment horizontal="center" wrapText="1"/>
      <protection hidden="1"/>
    </xf>
    <xf numFmtId="166" fontId="13" fillId="0" borderId="3" xfId="0" applyNumberFormat="1" applyFont="1" applyBorder="1" applyAlignment="1" applyProtection="1">
      <alignment horizontal="center"/>
      <protection hidden="1"/>
    </xf>
    <xf numFmtId="166" fontId="17" fillId="0" borderId="3" xfId="1" applyNumberFormat="1" applyFont="1" applyBorder="1" applyAlignment="1" applyProtection="1">
      <alignment horizontal="center"/>
      <protection hidden="1"/>
    </xf>
    <xf numFmtId="9" fontId="13" fillId="3" borderId="3" xfId="2" applyFont="1" applyFill="1" applyBorder="1" applyAlignment="1" applyProtection="1">
      <alignment horizontal="center"/>
      <protection locked="0"/>
    </xf>
    <xf numFmtId="9" fontId="17" fillId="3" borderId="3" xfId="2" applyFont="1" applyFill="1" applyBorder="1" applyAlignment="1" applyProtection="1">
      <alignment horizontal="center"/>
      <protection locked="0"/>
    </xf>
    <xf numFmtId="0" fontId="13" fillId="5" borderId="0" xfId="0" applyFont="1" applyFill="1" applyAlignment="1" applyProtection="1">
      <alignment vertical="center" wrapText="1"/>
      <protection hidden="1"/>
    </xf>
    <xf numFmtId="170" fontId="13" fillId="0" borderId="3" xfId="1" applyNumberFormat="1" applyFont="1" applyFill="1" applyBorder="1" applyAlignment="1" applyProtection="1">
      <alignment horizontal="center"/>
      <protection hidden="1"/>
    </xf>
    <xf numFmtId="0" fontId="13" fillId="7" borderId="3" xfId="0" applyFont="1" applyFill="1" applyBorder="1" applyAlignment="1" applyProtection="1">
      <alignment horizontal="center" vertical="center"/>
      <protection locked="0"/>
    </xf>
    <xf numFmtId="0" fontId="29" fillId="2" borderId="0" xfId="0" applyFont="1" applyFill="1" applyAlignment="1" applyProtection="1">
      <alignment vertical="top"/>
    </xf>
    <xf numFmtId="0" fontId="30" fillId="2" borderId="0" xfId="0" applyFont="1" applyFill="1" applyAlignment="1" applyProtection="1">
      <alignment vertical="top"/>
    </xf>
    <xf numFmtId="0" fontId="13" fillId="2" borderId="0" xfId="0" applyFont="1" applyFill="1" applyAlignment="1" applyProtection="1">
      <alignment vertical="top"/>
    </xf>
    <xf numFmtId="0" fontId="13" fillId="0" borderId="0" xfId="0" applyFont="1" applyAlignment="1" applyProtection="1">
      <alignment vertical="top"/>
    </xf>
    <xf numFmtId="165" fontId="30" fillId="6" borderId="4" xfId="1" applyFont="1" applyFill="1" applyBorder="1" applyProtection="1"/>
    <xf numFmtId="165" fontId="13" fillId="6" borderId="4" xfId="1" applyFont="1" applyFill="1" applyBorder="1" applyProtection="1"/>
    <xf numFmtId="165" fontId="24" fillId="6" borderId="4" xfId="1" applyFont="1" applyFill="1" applyBorder="1" applyAlignment="1" applyProtection="1">
      <alignment horizontal="right"/>
    </xf>
    <xf numFmtId="165" fontId="13" fillId="6" borderId="8" xfId="1" applyFont="1" applyFill="1" applyBorder="1" applyProtection="1"/>
    <xf numFmtId="0" fontId="13" fillId="8" borderId="0" xfId="0" applyFont="1" applyFill="1" applyProtection="1"/>
    <xf numFmtId="165" fontId="31" fillId="6" borderId="9" xfId="1" applyFont="1" applyFill="1" applyBorder="1" applyProtection="1"/>
    <xf numFmtId="165" fontId="17" fillId="6" borderId="0" xfId="1" applyFont="1" applyFill="1" applyProtection="1"/>
    <xf numFmtId="165" fontId="13" fillId="6" borderId="0" xfId="1" applyFont="1" applyFill="1" applyProtection="1"/>
    <xf numFmtId="165" fontId="25" fillId="6" borderId="0" xfId="1" applyFont="1" applyFill="1" applyProtection="1"/>
    <xf numFmtId="165" fontId="13" fillId="6" borderId="0" xfId="1" applyFont="1" applyFill="1" applyAlignment="1" applyProtection="1">
      <alignment horizontal="center"/>
    </xf>
    <xf numFmtId="165" fontId="13" fillId="6" borderId="10" xfId="1" applyFont="1" applyFill="1" applyBorder="1" applyProtection="1"/>
    <xf numFmtId="165" fontId="30" fillId="6" borderId="11" xfId="1" applyFont="1" applyFill="1" applyBorder="1" applyProtection="1"/>
    <xf numFmtId="165" fontId="13" fillId="6" borderId="7" xfId="1" applyFont="1" applyFill="1" applyBorder="1" applyProtection="1"/>
    <xf numFmtId="165" fontId="17" fillId="6" borderId="7" xfId="1" applyFont="1" applyFill="1" applyBorder="1" applyProtection="1"/>
    <xf numFmtId="165" fontId="13" fillId="6" borderId="7" xfId="1" applyFont="1" applyFill="1" applyBorder="1" applyAlignment="1" applyProtection="1">
      <alignment horizontal="center"/>
    </xf>
    <xf numFmtId="165" fontId="17" fillId="6" borderId="12" xfId="1" applyFont="1" applyFill="1" applyBorder="1" applyAlignment="1" applyProtection="1">
      <alignment horizontal="center"/>
    </xf>
    <xf numFmtId="165" fontId="30" fillId="8" borderId="0" xfId="1" applyFont="1" applyFill="1" applyProtection="1"/>
    <xf numFmtId="165" fontId="30" fillId="8" borderId="0" xfId="1" applyFont="1" applyFill="1" applyAlignment="1" applyProtection="1">
      <alignment horizontal="center"/>
    </xf>
    <xf numFmtId="168" fontId="30" fillId="8" borderId="0" xfId="1" applyNumberFormat="1" applyFont="1" applyFill="1" applyProtection="1"/>
    <xf numFmtId="169" fontId="21" fillId="6" borderId="13" xfId="3" applyFont="1" applyFill="1" applyBorder="1" applyProtection="1"/>
    <xf numFmtId="169" fontId="21" fillId="6" borderId="1" xfId="3" applyFont="1" applyFill="1" applyProtection="1"/>
    <xf numFmtId="169" fontId="21" fillId="6" borderId="1" xfId="3" applyFont="1" applyFill="1" applyAlignment="1" applyProtection="1">
      <alignment horizontal="right"/>
    </xf>
    <xf numFmtId="169" fontId="21" fillId="6" borderId="2" xfId="3" applyFont="1" applyFill="1" applyBorder="1" applyAlignment="1" applyProtection="1">
      <alignment horizontal="right"/>
    </xf>
    <xf numFmtId="0" fontId="20" fillId="8" borderId="0" xfId="0" applyFont="1" applyFill="1" applyProtection="1"/>
    <xf numFmtId="165" fontId="17" fillId="8" borderId="14" xfId="1" applyFont="1" applyFill="1" applyBorder="1" applyAlignment="1" applyProtection="1">
      <alignment horizontal="left"/>
    </xf>
    <xf numFmtId="165" fontId="17" fillId="8" borderId="15" xfId="1" applyFont="1" applyFill="1" applyBorder="1" applyAlignment="1" applyProtection="1">
      <alignment horizontal="center"/>
    </xf>
    <xf numFmtId="165" fontId="17" fillId="8" borderId="15" xfId="1" applyFont="1" applyFill="1" applyBorder="1" applyProtection="1"/>
    <xf numFmtId="165" fontId="17" fillId="8" borderId="15" xfId="1" applyFont="1" applyFill="1" applyBorder="1" applyAlignment="1" applyProtection="1">
      <alignment horizontal="center" vertical="center"/>
    </xf>
    <xf numFmtId="170" fontId="17" fillId="2" borderId="25" xfId="1" applyNumberFormat="1" applyFont="1" applyFill="1" applyBorder="1" applyAlignment="1" applyProtection="1">
      <alignment horizontal="right"/>
    </xf>
    <xf numFmtId="170" fontId="17" fillId="2" borderId="26" xfId="1" applyNumberFormat="1" applyFont="1" applyFill="1" applyBorder="1" applyProtection="1"/>
    <xf numFmtId="165" fontId="13" fillId="8" borderId="18" xfId="1" applyFont="1" applyFill="1" applyBorder="1" applyProtection="1"/>
    <xf numFmtId="165" fontId="13" fillId="8" borderId="0" xfId="1" applyFont="1" applyFill="1" applyAlignment="1" applyProtection="1">
      <alignment horizontal="right" indent="1"/>
    </xf>
    <xf numFmtId="165" fontId="17" fillId="8" borderId="0" xfId="1" applyFont="1" applyFill="1" applyProtection="1"/>
    <xf numFmtId="165" fontId="13" fillId="8" borderId="0" xfId="1" applyFont="1" applyFill="1" applyAlignment="1" applyProtection="1">
      <alignment horizontal="center" vertical="center" wrapText="1"/>
    </xf>
    <xf numFmtId="170" fontId="17" fillId="2" borderId="28" xfId="1" applyNumberFormat="1" applyFont="1" applyFill="1" applyBorder="1" applyProtection="1"/>
    <xf numFmtId="165" fontId="13" fillId="8" borderId="0" xfId="1" applyFont="1" applyFill="1" applyProtection="1"/>
    <xf numFmtId="165" fontId="17" fillId="8" borderId="0" xfId="1" applyFont="1" applyFill="1" applyAlignment="1" applyProtection="1">
      <alignment horizontal="center"/>
    </xf>
    <xf numFmtId="165" fontId="17" fillId="0" borderId="0" xfId="1" applyFont="1" applyProtection="1"/>
    <xf numFmtId="165" fontId="17" fillId="8" borderId="0" xfId="1" applyFont="1" applyFill="1" applyAlignment="1" applyProtection="1">
      <alignment horizontal="center" vertical="center"/>
    </xf>
    <xf numFmtId="170" fontId="17" fillId="2" borderId="27" xfId="1" applyNumberFormat="1" applyFont="1" applyFill="1" applyBorder="1" applyProtection="1"/>
    <xf numFmtId="166" fontId="20" fillId="8" borderId="0" xfId="0" applyNumberFormat="1" applyFont="1" applyFill="1" applyProtection="1"/>
    <xf numFmtId="165" fontId="22" fillId="8" borderId="18" xfId="1" applyFont="1" applyFill="1" applyBorder="1" applyProtection="1"/>
    <xf numFmtId="165" fontId="22" fillId="8" borderId="0" xfId="1" applyFont="1" applyFill="1" applyProtection="1"/>
    <xf numFmtId="0" fontId="32" fillId="8" borderId="0" xfId="0" applyFont="1" applyFill="1" applyProtection="1"/>
    <xf numFmtId="0" fontId="22" fillId="8" borderId="0" xfId="0" applyFont="1" applyFill="1" applyProtection="1"/>
    <xf numFmtId="170" fontId="13" fillId="2" borderId="29" xfId="0" applyNumberFormat="1" applyFont="1" applyFill="1" applyBorder="1" applyAlignment="1" applyProtection="1">
      <alignment vertical="top" wrapText="1"/>
    </xf>
    <xf numFmtId="166" fontId="33" fillId="8" borderId="0" xfId="0" applyNumberFormat="1" applyFont="1" applyFill="1" applyProtection="1"/>
    <xf numFmtId="166" fontId="13" fillId="8" borderId="0" xfId="0" applyNumberFormat="1" applyFont="1" applyFill="1" applyProtection="1"/>
    <xf numFmtId="165" fontId="34" fillId="8" borderId="18" xfId="1" applyFont="1" applyFill="1" applyBorder="1" applyProtection="1"/>
    <xf numFmtId="165" fontId="17" fillId="8" borderId="0" xfId="1" applyFont="1" applyFill="1" applyAlignment="1" applyProtection="1">
      <alignment horizontal="right" indent="1"/>
    </xf>
    <xf numFmtId="165" fontId="34" fillId="8" borderId="0" xfId="1" applyFont="1" applyFill="1" applyProtection="1"/>
    <xf numFmtId="0" fontId="35" fillId="8" borderId="0" xfId="0" applyFont="1" applyFill="1" applyProtection="1"/>
    <xf numFmtId="0" fontId="34" fillId="8" borderId="0" xfId="0" applyFont="1" applyFill="1" applyProtection="1"/>
    <xf numFmtId="165" fontId="13" fillId="8" borderId="0" xfId="1" applyFont="1" applyFill="1" applyAlignment="1" applyProtection="1">
      <alignment horizontal="center" vertical="center"/>
    </xf>
    <xf numFmtId="170" fontId="13" fillId="2" borderId="27" xfId="1" applyNumberFormat="1" applyFont="1" applyFill="1" applyBorder="1" applyProtection="1"/>
    <xf numFmtId="170" fontId="13" fillId="2" borderId="28" xfId="1" applyNumberFormat="1" applyFont="1" applyFill="1" applyBorder="1" applyProtection="1"/>
    <xf numFmtId="0" fontId="33" fillId="8" borderId="0" xfId="0" applyFont="1" applyFill="1" applyProtection="1"/>
    <xf numFmtId="165" fontId="17" fillId="8" borderId="0" xfId="1" applyFont="1" applyFill="1" applyAlignment="1" applyProtection="1">
      <alignment horizontal="right"/>
    </xf>
    <xf numFmtId="165" fontId="13" fillId="8" borderId="0" xfId="1" applyFont="1" applyFill="1" applyAlignment="1" applyProtection="1">
      <alignment horizontal="right" vertical="top" indent="1"/>
    </xf>
    <xf numFmtId="165" fontId="13" fillId="8" borderId="0" xfId="1" applyFont="1" applyFill="1" applyAlignment="1" applyProtection="1">
      <alignment vertical="top" wrapText="1"/>
    </xf>
    <xf numFmtId="165" fontId="13" fillId="8" borderId="21" xfId="1" applyFont="1" applyFill="1" applyBorder="1" applyProtection="1"/>
    <xf numFmtId="165" fontId="17" fillId="8" borderId="22" xfId="1" applyFont="1" applyFill="1" applyBorder="1" applyAlignment="1" applyProtection="1">
      <alignment horizontal="right"/>
    </xf>
    <xf numFmtId="165" fontId="17" fillId="8" borderId="22" xfId="1" applyFont="1" applyFill="1" applyBorder="1" applyProtection="1"/>
    <xf numFmtId="165" fontId="17" fillId="8" borderId="22" xfId="1" applyFont="1" applyFill="1" applyBorder="1" applyAlignment="1" applyProtection="1">
      <alignment horizontal="center" vertical="center"/>
    </xf>
    <xf numFmtId="170" fontId="17" fillId="2" borderId="30" xfId="1" applyNumberFormat="1" applyFont="1" applyFill="1" applyBorder="1" applyProtection="1"/>
    <xf numFmtId="170" fontId="17" fillId="2" borderId="31" xfId="1" applyNumberFormat="1" applyFont="1" applyFill="1" applyBorder="1" applyProtection="1"/>
    <xf numFmtId="0" fontId="36" fillId="8" borderId="0" xfId="0" applyFont="1" applyFill="1" applyProtection="1"/>
    <xf numFmtId="0" fontId="17" fillId="8" borderId="0" xfId="0" applyFont="1" applyFill="1" applyProtection="1"/>
    <xf numFmtId="0" fontId="13" fillId="2" borderId="0" xfId="0" applyFont="1" applyFill="1" applyProtection="1"/>
    <xf numFmtId="0" fontId="37" fillId="2" borderId="0" xfId="0" applyFont="1" applyFill="1" applyProtection="1"/>
    <xf numFmtId="0" fontId="38" fillId="2" borderId="0" xfId="0" applyFont="1" applyFill="1" applyProtection="1"/>
    <xf numFmtId="0" fontId="19" fillId="8" borderId="0" xfId="0" applyFont="1" applyFill="1" applyProtection="1"/>
    <xf numFmtId="0" fontId="39" fillId="2" borderId="0" xfId="0" applyFont="1" applyFill="1" applyProtection="1"/>
    <xf numFmtId="166" fontId="13" fillId="2" borderId="0" xfId="0" applyNumberFormat="1" applyFont="1" applyFill="1" applyProtection="1"/>
    <xf numFmtId="0" fontId="18" fillId="2" borderId="0" xfId="0" applyFont="1" applyFill="1" applyAlignment="1" applyProtection="1">
      <alignment vertical="top"/>
    </xf>
    <xf numFmtId="0" fontId="16" fillId="2" borderId="4" xfId="0" applyFont="1" applyFill="1" applyBorder="1" applyAlignment="1" applyProtection="1">
      <alignment vertical="top"/>
    </xf>
    <xf numFmtId="165" fontId="22" fillId="6" borderId="9" xfId="1" applyFont="1" applyFill="1" applyBorder="1" applyProtection="1"/>
    <xf numFmtId="165" fontId="13" fillId="6" borderId="11" xfId="1" applyFont="1" applyFill="1" applyBorder="1" applyProtection="1"/>
    <xf numFmtId="165" fontId="13" fillId="8" borderId="0" xfId="1" applyFont="1" applyFill="1" applyAlignment="1" applyProtection="1">
      <alignment horizontal="center"/>
    </xf>
    <xf numFmtId="168" fontId="13" fillId="8" borderId="0" xfId="1" applyNumberFormat="1" applyFont="1" applyFill="1" applyProtection="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165" fontId="13" fillId="8" borderId="14" xfId="1" applyFont="1" applyFill="1" applyBorder="1" applyProtection="1"/>
    <xf numFmtId="165" fontId="17" fillId="8" borderId="15" xfId="1" applyFont="1" applyFill="1" applyBorder="1" applyAlignment="1" applyProtection="1">
      <alignment horizontal="left"/>
    </xf>
    <xf numFmtId="170" fontId="17" fillId="2" borderId="16" xfId="1" applyNumberFormat="1" applyFont="1" applyFill="1" applyBorder="1" applyAlignment="1" applyProtection="1">
      <alignment horizontal="right"/>
    </xf>
    <xf numFmtId="170" fontId="17" fillId="2" borderId="17" xfId="1" applyNumberFormat="1" applyFont="1" applyFill="1" applyBorder="1" applyProtection="1"/>
    <xf numFmtId="165" fontId="13" fillId="8" borderId="0" xfId="1" applyFont="1" applyFill="1" applyAlignment="1" applyProtection="1">
      <alignment horizontal="left" indent="1"/>
    </xf>
    <xf numFmtId="170" fontId="17" fillId="2" borderId="20" xfId="1" applyNumberFormat="1" applyFont="1" applyFill="1" applyBorder="1" applyProtection="1"/>
    <xf numFmtId="165" fontId="17" fillId="8" borderId="0" xfId="1" applyFont="1" applyFill="1" applyAlignment="1" applyProtection="1">
      <alignment horizontal="left"/>
    </xf>
    <xf numFmtId="170" fontId="17" fillId="2" borderId="19" xfId="1" applyNumberFormat="1" applyFont="1" applyFill="1" applyBorder="1" applyProtection="1"/>
    <xf numFmtId="165" fontId="17" fillId="8" borderId="21" xfId="1" applyFont="1" applyFill="1" applyBorder="1" applyProtection="1"/>
    <xf numFmtId="165" fontId="17" fillId="8" borderId="22" xfId="1" applyFont="1" applyFill="1" applyBorder="1" applyAlignment="1" applyProtection="1">
      <alignment horizontal="left"/>
    </xf>
    <xf numFmtId="170" fontId="17" fillId="2" borderId="23" xfId="1" applyNumberFormat="1" applyFont="1" applyFill="1" applyBorder="1" applyProtection="1"/>
    <xf numFmtId="170" fontId="17" fillId="2" borderId="24" xfId="1" applyNumberFormat="1" applyFont="1" applyFill="1" applyBorder="1" applyProtection="1"/>
    <xf numFmtId="0" fontId="27" fillId="0" borderId="0" xfId="0" applyFont="1" applyAlignment="1" applyProtection="1">
      <alignment vertical="top"/>
    </xf>
    <xf numFmtId="0" fontId="28" fillId="8" borderId="0" xfId="0" applyFont="1" applyFill="1" applyProtection="1"/>
    <xf numFmtId="165" fontId="16" fillId="2" borderId="0" xfId="1" applyFont="1" applyFill="1" applyProtection="1"/>
    <xf numFmtId="165" fontId="13" fillId="2" borderId="0" xfId="1" applyFont="1" applyFill="1" applyProtection="1"/>
    <xf numFmtId="165" fontId="22" fillId="6" borderId="4" xfId="1" applyFont="1" applyFill="1" applyBorder="1" applyProtection="1"/>
    <xf numFmtId="165" fontId="17" fillId="6" borderId="4" xfId="1" applyFont="1" applyFill="1" applyBorder="1" applyProtection="1"/>
    <xf numFmtId="165" fontId="25" fillId="6" borderId="4" xfId="1" applyFont="1" applyFill="1" applyBorder="1" applyProtection="1"/>
    <xf numFmtId="165" fontId="13" fillId="6" borderId="4" xfId="1" applyFont="1" applyFill="1" applyBorder="1" applyAlignment="1" applyProtection="1">
      <alignment horizontal="right"/>
    </xf>
    <xf numFmtId="165" fontId="13" fillId="6" borderId="7" xfId="1" applyFont="1" applyFill="1" applyBorder="1" applyAlignment="1" applyProtection="1">
      <alignment horizontal="right"/>
    </xf>
    <xf numFmtId="165" fontId="17" fillId="6" borderId="10" xfId="1" applyFont="1" applyFill="1" applyBorder="1" applyAlignment="1" applyProtection="1">
      <alignment horizontal="center"/>
    </xf>
    <xf numFmtId="170" fontId="17" fillId="2" borderId="32" xfId="1" applyNumberFormat="1" applyFont="1" applyFill="1" applyBorder="1" applyProtection="1"/>
    <xf numFmtId="170" fontId="17" fillId="2" borderId="33" xfId="1" applyNumberFormat="1" applyFont="1" applyFill="1" applyBorder="1" applyProtection="1"/>
    <xf numFmtId="170" fontId="17" fillId="2" borderId="34" xfId="1" applyNumberFormat="1" applyFont="1" applyFill="1" applyBorder="1" applyProtection="1"/>
    <xf numFmtId="170" fontId="17" fillId="2" borderId="35" xfId="1" applyNumberFormat="1" applyFont="1" applyFill="1" applyBorder="1" applyProtection="1"/>
    <xf numFmtId="166" fontId="17" fillId="2" borderId="0" xfId="0" applyNumberFormat="1" applyFont="1" applyFill="1" applyProtection="1"/>
    <xf numFmtId="165" fontId="13" fillId="8" borderId="0" xfId="1" applyFont="1" applyFill="1" applyAlignment="1" applyProtection="1">
      <alignment horizontal="left"/>
    </xf>
    <xf numFmtId="165" fontId="13" fillId="8" borderId="10" xfId="1" applyFont="1" applyFill="1" applyBorder="1" applyAlignment="1" applyProtection="1">
      <alignment horizontal="center"/>
    </xf>
    <xf numFmtId="170" fontId="13" fillId="2" borderId="36" xfId="1" applyNumberFormat="1" applyFont="1" applyFill="1" applyBorder="1" applyAlignment="1" applyProtection="1">
      <alignment horizontal="right"/>
    </xf>
    <xf numFmtId="170" fontId="13" fillId="2" borderId="27" xfId="1" applyNumberFormat="1" applyFont="1" applyFill="1" applyBorder="1" applyAlignment="1" applyProtection="1">
      <alignment horizontal="right"/>
    </xf>
    <xf numFmtId="170" fontId="13" fillId="2" borderId="37" xfId="1" applyNumberFormat="1" applyFont="1" applyFill="1" applyBorder="1" applyAlignment="1" applyProtection="1">
      <alignment horizontal="right"/>
    </xf>
    <xf numFmtId="49" fontId="13" fillId="8" borderId="0" xfId="1" applyNumberFormat="1" applyFont="1" applyFill="1" applyAlignment="1" applyProtection="1">
      <alignment horizontal="left"/>
    </xf>
    <xf numFmtId="170" fontId="13" fillId="2" borderId="38" xfId="1" applyNumberFormat="1" applyFont="1" applyFill="1" applyBorder="1" applyAlignment="1" applyProtection="1">
      <alignment horizontal="right"/>
    </xf>
    <xf numFmtId="170" fontId="13" fillId="2" borderId="39" xfId="1" applyNumberFormat="1" applyFont="1" applyFill="1" applyBorder="1" applyAlignment="1" applyProtection="1">
      <alignment horizontal="right"/>
    </xf>
    <xf numFmtId="165" fontId="13" fillId="0" borderId="0" xfId="1" applyFont="1" applyProtection="1"/>
    <xf numFmtId="10" fontId="13" fillId="8" borderId="0" xfId="2" applyNumberFormat="1" applyFont="1" applyFill="1" applyProtection="1"/>
    <xf numFmtId="170" fontId="13" fillId="2" borderId="40" xfId="1" applyNumberFormat="1" applyFont="1" applyFill="1" applyBorder="1" applyAlignment="1" applyProtection="1">
      <alignment horizontal="right"/>
    </xf>
    <xf numFmtId="174" fontId="17" fillId="8" borderId="0" xfId="1" applyNumberFormat="1" applyFont="1" applyFill="1" applyProtection="1"/>
    <xf numFmtId="165" fontId="17" fillId="8" borderId="10" xfId="1" applyFont="1" applyFill="1" applyBorder="1" applyAlignment="1" applyProtection="1">
      <alignment horizontal="center"/>
    </xf>
    <xf numFmtId="170" fontId="17" fillId="2" borderId="36" xfId="1" applyNumberFormat="1" applyFont="1" applyFill="1" applyBorder="1" applyProtection="1"/>
    <xf numFmtId="170" fontId="17" fillId="2" borderId="40" xfId="1" applyNumberFormat="1" applyFont="1" applyFill="1" applyBorder="1" applyProtection="1"/>
    <xf numFmtId="170" fontId="17" fillId="2" borderId="37" xfId="1" applyNumberFormat="1" applyFont="1" applyFill="1" applyBorder="1" applyProtection="1"/>
    <xf numFmtId="174" fontId="17" fillId="8" borderId="0" xfId="1" applyNumberFormat="1" applyFont="1" applyFill="1" applyBorder="1" applyProtection="1"/>
    <xf numFmtId="169" fontId="17" fillId="6" borderId="7" xfId="3" applyFont="1" applyFill="1" applyBorder="1" applyProtection="1"/>
    <xf numFmtId="169" fontId="17" fillId="6" borderId="7" xfId="3" applyFont="1" applyFill="1" applyBorder="1" applyAlignment="1" applyProtection="1">
      <alignment horizontal="right"/>
    </xf>
    <xf numFmtId="169" fontId="17" fillId="6" borderId="12" xfId="3" applyFont="1" applyFill="1" applyBorder="1" applyAlignment="1" applyProtection="1">
      <alignment horizontal="right"/>
    </xf>
    <xf numFmtId="9" fontId="13" fillId="2" borderId="0" xfId="0" applyNumberFormat="1" applyFont="1" applyFill="1" applyProtection="1"/>
    <xf numFmtId="0" fontId="19" fillId="2" borderId="0" xfId="0" applyFont="1" applyFill="1" applyProtection="1"/>
    <xf numFmtId="0" fontId="27" fillId="2" borderId="0" xfId="0" applyFont="1" applyFill="1" applyAlignment="1" applyProtection="1">
      <alignment vertical="top"/>
    </xf>
    <xf numFmtId="0" fontId="28" fillId="2" borderId="0" xfId="0" applyFont="1" applyFill="1" applyProtection="1"/>
    <xf numFmtId="0" fontId="41" fillId="2" borderId="0" xfId="0" applyFont="1" applyFill="1" applyAlignment="1" applyProtection="1">
      <alignment vertical="top"/>
    </xf>
    <xf numFmtId="0" fontId="12" fillId="5" borderId="0" xfId="0" applyFont="1" applyFill="1" applyAlignment="1" applyProtection="1">
      <alignment horizontal="left" vertical="top"/>
    </xf>
    <xf numFmtId="0" fontId="13" fillId="2" borderId="0" xfId="0" applyFont="1" applyFill="1" applyBorder="1" applyAlignment="1" applyProtection="1">
      <alignment vertical="top"/>
    </xf>
    <xf numFmtId="0" fontId="17" fillId="2" borderId="0" xfId="0" applyFont="1" applyFill="1" applyProtection="1"/>
    <xf numFmtId="0" fontId="13" fillId="2" borderId="0" xfId="0" applyFont="1" applyFill="1" applyBorder="1" applyProtection="1"/>
    <xf numFmtId="165" fontId="6" fillId="6" borderId="9" xfId="1" applyFont="1" applyFill="1" applyBorder="1" applyProtection="1"/>
    <xf numFmtId="165" fontId="13" fillId="6" borderId="0" xfId="1" applyFont="1" applyFill="1" applyBorder="1" applyProtection="1"/>
    <xf numFmtId="165" fontId="17" fillId="6" borderId="0" xfId="1" applyFont="1" applyFill="1" applyBorder="1" applyAlignment="1" applyProtection="1">
      <alignment horizontal="right"/>
    </xf>
    <xf numFmtId="165" fontId="13" fillId="6" borderId="0" xfId="1" applyFont="1" applyFill="1" applyBorder="1" applyAlignment="1" applyProtection="1">
      <alignment horizontal="right"/>
    </xf>
    <xf numFmtId="165" fontId="17" fillId="6" borderId="0" xfId="1" applyFont="1" applyFill="1" applyAlignment="1" applyProtection="1">
      <alignment horizontal="right"/>
    </xf>
    <xf numFmtId="165" fontId="22" fillId="2" borderId="9" xfId="1" applyFont="1" applyFill="1" applyBorder="1" applyProtection="1"/>
    <xf numFmtId="165" fontId="17" fillId="2" borderId="0" xfId="1" applyFont="1" applyFill="1" applyProtection="1"/>
    <xf numFmtId="165" fontId="13" fillId="2" borderId="0" xfId="1" applyFont="1" applyFill="1" applyAlignment="1" applyProtection="1">
      <alignment horizontal="right"/>
    </xf>
    <xf numFmtId="165" fontId="42" fillId="2" borderId="0" xfId="1" applyFont="1" applyFill="1" applyProtection="1"/>
    <xf numFmtId="0" fontId="13" fillId="0" borderId="0" xfId="0" applyFont="1" applyProtection="1"/>
    <xf numFmtId="169" fontId="17" fillId="2" borderId="13" xfId="3" applyFont="1" applyFill="1" applyBorder="1" applyProtection="1"/>
    <xf numFmtId="169" fontId="17" fillId="2" borderId="1" xfId="3" applyFont="1" applyFill="1" applyProtection="1"/>
    <xf numFmtId="169" fontId="17" fillId="2" borderId="1" xfId="3" applyFont="1" applyFill="1" applyAlignment="1" applyProtection="1">
      <alignment horizontal="center"/>
    </xf>
    <xf numFmtId="170" fontId="17" fillId="2" borderId="4" xfId="0" applyNumberFormat="1" applyFont="1" applyFill="1" applyBorder="1" applyProtection="1"/>
    <xf numFmtId="170" fontId="17" fillId="2" borderId="1" xfId="1" applyNumberFormat="1" applyFont="1" applyFill="1" applyBorder="1" applyAlignment="1" applyProtection="1">
      <alignment horizontal="right"/>
    </xf>
    <xf numFmtId="169" fontId="17" fillId="2" borderId="0" xfId="3" applyFont="1" applyFill="1" applyBorder="1" applyProtection="1"/>
    <xf numFmtId="169" fontId="17" fillId="0" borderId="0" xfId="3" applyFont="1" applyFill="1" applyBorder="1" applyProtection="1"/>
    <xf numFmtId="165" fontId="13" fillId="2" borderId="0" xfId="1" applyFont="1" applyFill="1" applyAlignment="1" applyProtection="1">
      <alignment horizontal="center"/>
    </xf>
    <xf numFmtId="170" fontId="13" fillId="0" borderId="33" xfId="1" applyNumberFormat="1" applyFont="1" applyFill="1" applyBorder="1" applyProtection="1"/>
    <xf numFmtId="165" fontId="13" fillId="2" borderId="7" xfId="1" applyFont="1" applyFill="1" applyBorder="1" applyAlignment="1" applyProtection="1">
      <alignment horizontal="right"/>
    </xf>
    <xf numFmtId="165" fontId="13" fillId="2" borderId="7" xfId="1" applyFont="1" applyFill="1" applyBorder="1" applyAlignment="1" applyProtection="1">
      <alignment horizontal="center"/>
    </xf>
    <xf numFmtId="170" fontId="13" fillId="0" borderId="1" xfId="1" applyNumberFormat="1" applyFont="1" applyFill="1" applyBorder="1" applyProtection="1"/>
    <xf numFmtId="165" fontId="22" fillId="6" borderId="1" xfId="1" applyFont="1" applyFill="1" applyBorder="1" applyProtection="1"/>
    <xf numFmtId="165" fontId="13" fillId="6" borderId="1" xfId="1" applyFont="1" applyFill="1" applyBorder="1" applyProtection="1"/>
    <xf numFmtId="170" fontId="17" fillId="6" borderId="1" xfId="0" applyNumberFormat="1" applyFont="1" applyFill="1" applyBorder="1" applyProtection="1"/>
    <xf numFmtId="170" fontId="17" fillId="6" borderId="1" xfId="1" applyNumberFormat="1" applyFont="1" applyFill="1" applyBorder="1" applyAlignment="1" applyProtection="1">
      <alignment horizontal="right"/>
    </xf>
    <xf numFmtId="165" fontId="22" fillId="2" borderId="0" xfId="1" applyFont="1" applyFill="1" applyProtection="1"/>
    <xf numFmtId="165" fontId="13" fillId="8" borderId="0" xfId="1" applyFont="1" applyFill="1" applyAlignment="1" applyProtection="1">
      <alignment horizontal="right"/>
    </xf>
    <xf numFmtId="170" fontId="13" fillId="8" borderId="33" xfId="1" applyNumberFormat="1" applyFont="1" applyFill="1" applyBorder="1" applyAlignment="1" applyProtection="1">
      <alignment horizontal="right"/>
    </xf>
    <xf numFmtId="10" fontId="13" fillId="2" borderId="27" xfId="2" applyNumberFormat="1" applyFont="1" applyFill="1" applyBorder="1" applyAlignment="1" applyProtection="1">
      <alignment horizontal="right"/>
    </xf>
    <xf numFmtId="2" fontId="13" fillId="8" borderId="43" xfId="0" applyNumberFormat="1" applyFont="1" applyFill="1" applyBorder="1" applyAlignment="1" applyProtection="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7" fillId="6" borderId="1" xfId="3" applyFont="1" applyFill="1" applyAlignment="1" applyProtection="1">
      <alignment horizontal="center"/>
    </xf>
    <xf numFmtId="166" fontId="17" fillId="6" borderId="1" xfId="1" applyNumberFormat="1" applyFont="1" applyFill="1" applyBorder="1" applyAlignment="1" applyProtection="1">
      <alignment horizontal="right"/>
    </xf>
    <xf numFmtId="166" fontId="17" fillId="2" borderId="27" xfId="0" applyNumberFormat="1" applyFont="1" applyFill="1" applyBorder="1" applyProtection="1"/>
    <xf numFmtId="0" fontId="13" fillId="2" borderId="7" xfId="0" applyFont="1" applyFill="1" applyBorder="1" applyProtection="1"/>
    <xf numFmtId="175" fontId="17" fillId="2" borderId="42" xfId="0" applyNumberFormat="1" applyFont="1" applyFill="1" applyBorder="1" applyProtection="1"/>
    <xf numFmtId="10" fontId="17" fillId="3" borderId="0" xfId="2" applyNumberFormat="1" applyFont="1" applyFill="1" applyProtection="1">
      <protection locked="0"/>
    </xf>
    <xf numFmtId="0" fontId="0" fillId="0" borderId="0" xfId="0" applyProtection="1"/>
    <xf numFmtId="165" fontId="13" fillId="2" borderId="0" xfId="1" applyFont="1" applyFill="1" applyBorder="1" applyProtection="1"/>
    <xf numFmtId="165" fontId="13" fillId="2" borderId="7" xfId="1" applyFont="1" applyFill="1" applyBorder="1" applyProtection="1"/>
    <xf numFmtId="165" fontId="13" fillId="6" borderId="41" xfId="1" applyFont="1" applyFill="1" applyBorder="1" applyProtection="1"/>
    <xf numFmtId="169" fontId="17" fillId="6" borderId="11" xfId="3" applyFont="1" applyFill="1" applyBorder="1" applyProtection="1"/>
    <xf numFmtId="165" fontId="17" fillId="6" borderId="7" xfId="1" applyFont="1" applyFill="1" applyBorder="1" applyAlignment="1" applyProtection="1">
      <alignment horizontal="right"/>
    </xf>
    <xf numFmtId="165" fontId="13" fillId="2" borderId="41" xfId="1" applyFont="1" applyFill="1" applyBorder="1" applyProtection="1"/>
    <xf numFmtId="165" fontId="13" fillId="2" borderId="4" xfId="1" applyFont="1" applyFill="1" applyBorder="1" applyProtection="1"/>
    <xf numFmtId="165" fontId="13" fillId="2" borderId="8" xfId="1" applyFont="1" applyFill="1" applyBorder="1" applyAlignment="1" applyProtection="1">
      <alignment horizontal="center"/>
    </xf>
    <xf numFmtId="166" fontId="13" fillId="2" borderId="32" xfId="1" applyNumberFormat="1" applyFont="1" applyFill="1" applyBorder="1" applyProtection="1"/>
    <xf numFmtId="166" fontId="13" fillId="2" borderId="33" xfId="1" applyNumberFormat="1" applyFont="1" applyFill="1" applyBorder="1" applyProtection="1"/>
    <xf numFmtId="165" fontId="13" fillId="2" borderId="9" xfId="1" applyFont="1" applyFill="1" applyBorder="1" applyProtection="1"/>
    <xf numFmtId="165" fontId="13" fillId="2" borderId="10" xfId="1" applyFont="1" applyFill="1" applyBorder="1" applyAlignment="1" applyProtection="1">
      <alignment horizontal="center"/>
    </xf>
    <xf numFmtId="166" fontId="13" fillId="2" borderId="36" xfId="1" applyNumberFormat="1" applyFont="1" applyFill="1" applyBorder="1" applyProtection="1"/>
    <xf numFmtId="166" fontId="13" fillId="2" borderId="27" xfId="1" applyNumberFormat="1" applyFont="1" applyFill="1" applyBorder="1" applyProtection="1"/>
    <xf numFmtId="166" fontId="17" fillId="2" borderId="36" xfId="1" applyNumberFormat="1" applyFont="1" applyFill="1" applyBorder="1" applyProtection="1"/>
    <xf numFmtId="166" fontId="17" fillId="2" borderId="27" xfId="1" applyNumberFormat="1" applyFont="1" applyFill="1" applyBorder="1" applyProtection="1"/>
    <xf numFmtId="166" fontId="17" fillId="2" borderId="7" xfId="0" applyNumberFormat="1" applyFont="1" applyFill="1" applyBorder="1" applyProtection="1"/>
    <xf numFmtId="165" fontId="13" fillId="2" borderId="4" xfId="1" applyFont="1" applyFill="1" applyBorder="1" applyAlignment="1" applyProtection="1">
      <alignment horizontal="right"/>
    </xf>
    <xf numFmtId="165" fontId="13" fillId="2" borderId="0" xfId="1" applyFont="1" applyFill="1" applyBorder="1" applyAlignment="1" applyProtection="1">
      <alignment horizontal="right"/>
    </xf>
    <xf numFmtId="170" fontId="17" fillId="2" borderId="33" xfId="0" applyNumberFormat="1" applyFont="1" applyFill="1" applyBorder="1" applyProtection="1"/>
    <xf numFmtId="166" fontId="13" fillId="2" borderId="0" xfId="1" applyNumberFormat="1" applyFont="1" applyFill="1" applyProtection="1"/>
    <xf numFmtId="165" fontId="13" fillId="2" borderId="11" xfId="1" applyFont="1" applyFill="1" applyBorder="1" applyProtection="1"/>
    <xf numFmtId="10" fontId="17" fillId="2" borderId="43" xfId="2" applyNumberFormat="1" applyFont="1" applyFill="1" applyBorder="1" applyProtection="1"/>
    <xf numFmtId="165" fontId="13" fillId="2" borderId="1" xfId="1" applyFont="1" applyFill="1" applyBorder="1" applyProtection="1"/>
    <xf numFmtId="165" fontId="22" fillId="6" borderId="41" xfId="1" applyFont="1" applyFill="1" applyBorder="1" applyProtection="1"/>
    <xf numFmtId="165" fontId="25" fillId="6" borderId="0" xfId="1" applyFont="1" applyFill="1" applyBorder="1" applyProtection="1"/>
    <xf numFmtId="165" fontId="13" fillId="2" borderId="4" xfId="1" applyFont="1" applyFill="1" applyBorder="1" applyAlignment="1" applyProtection="1">
      <alignment horizontal="left"/>
    </xf>
    <xf numFmtId="165" fontId="13" fillId="2" borderId="4" xfId="1" applyFont="1" applyFill="1" applyBorder="1" applyAlignment="1" applyProtection="1">
      <alignment horizontal="center"/>
    </xf>
    <xf numFmtId="170" fontId="17" fillId="2" borderId="41" xfId="0" applyNumberFormat="1" applyFont="1" applyFill="1" applyBorder="1" applyProtection="1"/>
    <xf numFmtId="166" fontId="13" fillId="2" borderId="33" xfId="4" applyNumberFormat="1" applyFont="1" applyFill="1" applyBorder="1" applyAlignment="1" applyProtection="1">
      <alignment horizontal="right"/>
    </xf>
    <xf numFmtId="165" fontId="20" fillId="2" borderId="0" xfId="1" applyFont="1" applyFill="1" applyProtection="1"/>
    <xf numFmtId="168" fontId="13" fillId="2" borderId="0" xfId="1" applyNumberFormat="1" applyFont="1" applyFill="1" applyProtection="1"/>
    <xf numFmtId="165" fontId="13" fillId="2" borderId="0" xfId="1" applyFont="1" applyFill="1" applyAlignment="1" applyProtection="1">
      <alignment horizontal="left"/>
    </xf>
    <xf numFmtId="166" fontId="13" fillId="2" borderId="27" xfId="4" applyNumberFormat="1" applyFont="1" applyFill="1" applyBorder="1" applyAlignment="1" applyProtection="1">
      <alignment horizontal="right"/>
    </xf>
    <xf numFmtId="165" fontId="22" fillId="2" borderId="0" xfId="1" applyFont="1" applyFill="1" applyAlignment="1" applyProtection="1">
      <alignment horizontal="left"/>
    </xf>
    <xf numFmtId="165" fontId="22" fillId="2" borderId="0" xfId="1" applyFont="1" applyFill="1" applyBorder="1" applyAlignment="1" applyProtection="1">
      <alignment horizontal="center"/>
    </xf>
    <xf numFmtId="166" fontId="22" fillId="2" borderId="27" xfId="4" applyNumberFormat="1" applyFont="1" applyFill="1" applyBorder="1" applyAlignment="1" applyProtection="1">
      <alignment horizontal="right"/>
    </xf>
    <xf numFmtId="166" fontId="22" fillId="2" borderId="0" xfId="1" applyNumberFormat="1" applyFont="1" applyFill="1" applyProtection="1"/>
    <xf numFmtId="165" fontId="17" fillId="2" borderId="9" xfId="1" applyFont="1" applyFill="1" applyBorder="1" applyProtection="1"/>
    <xf numFmtId="165" fontId="13" fillId="2" borderId="0" xfId="1" applyFont="1" applyFill="1" applyBorder="1" applyAlignment="1" applyProtection="1">
      <alignment horizontal="left"/>
    </xf>
    <xf numFmtId="165" fontId="13" fillId="2" borderId="0" xfId="1" applyFont="1" applyFill="1" applyBorder="1" applyAlignment="1" applyProtection="1">
      <alignment horizontal="center"/>
    </xf>
    <xf numFmtId="165" fontId="36" fillId="2" borderId="0" xfId="1" applyFont="1" applyFill="1" applyProtection="1"/>
    <xf numFmtId="166" fontId="17" fillId="2" borderId="42" xfId="4" applyNumberFormat="1" applyFont="1" applyFill="1" applyBorder="1" applyAlignment="1" applyProtection="1">
      <alignment horizontal="right"/>
    </xf>
    <xf numFmtId="10" fontId="17" fillId="0" borderId="0" xfId="2" applyNumberFormat="1" applyFont="1" applyFill="1" applyProtection="1"/>
    <xf numFmtId="0" fontId="13" fillId="0" borderId="0" xfId="0" applyFont="1" applyFill="1" applyProtection="1"/>
    <xf numFmtId="170" fontId="13" fillId="0" borderId="1" xfId="1" applyNumberFormat="1" applyFont="1" applyFill="1" applyBorder="1" applyAlignment="1" applyProtection="1">
      <alignment horizontal="right"/>
    </xf>
    <xf numFmtId="169" fontId="17" fillId="0" borderId="1" xfId="3" applyFont="1" applyFill="1" applyProtection="1"/>
    <xf numFmtId="169" fontId="17" fillId="2" borderId="1" xfId="3" applyFont="1" applyFill="1" applyBorder="1" applyProtection="1"/>
    <xf numFmtId="170" fontId="17" fillId="8" borderId="45" xfId="1" applyNumberFormat="1" applyFont="1" applyFill="1" applyBorder="1" applyAlignment="1" applyProtection="1">
      <alignment horizontal="right"/>
    </xf>
    <xf numFmtId="170" fontId="13" fillId="8" borderId="45" xfId="1" applyNumberFormat="1" applyFont="1" applyFill="1" applyBorder="1" applyAlignment="1" applyProtection="1">
      <alignment horizontal="right"/>
    </xf>
    <xf numFmtId="165" fontId="17" fillId="6" borderId="0" xfId="1" applyFont="1" applyFill="1" applyBorder="1" applyProtection="1"/>
    <xf numFmtId="165" fontId="13" fillId="6" borderId="12" xfId="1" applyFont="1" applyFill="1" applyBorder="1" applyAlignment="1" applyProtection="1">
      <alignment horizontal="center"/>
    </xf>
    <xf numFmtId="166" fontId="13" fillId="6" borderId="42" xfId="1" applyNumberFormat="1" applyFont="1" applyFill="1" applyBorder="1" applyProtection="1"/>
    <xf numFmtId="170" fontId="17" fillId="2" borderId="13" xfId="0" applyNumberFormat="1" applyFont="1" applyFill="1" applyBorder="1" applyProtection="1"/>
    <xf numFmtId="165" fontId="17" fillId="6" borderId="11" xfId="1" applyFont="1" applyFill="1" applyBorder="1" applyProtection="1"/>
    <xf numFmtId="170" fontId="17" fillId="6" borderId="13" xfId="0" applyNumberFormat="1" applyFont="1" applyFill="1" applyBorder="1" applyProtection="1"/>
    <xf numFmtId="166" fontId="17" fillId="6" borderId="42" xfId="4" applyNumberFormat="1" applyFont="1" applyFill="1" applyBorder="1" applyAlignment="1" applyProtection="1">
      <alignment horizontal="right"/>
    </xf>
    <xf numFmtId="0" fontId="12" fillId="10" borderId="0" xfId="0" applyFont="1" applyFill="1" applyAlignment="1" applyProtection="1">
      <alignment horizontal="left"/>
    </xf>
    <xf numFmtId="0" fontId="16" fillId="2" borderId="0" xfId="0" applyFont="1" applyFill="1" applyProtection="1"/>
    <xf numFmtId="0" fontId="17" fillId="6" borderId="41"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7" fillId="6" borderId="0" xfId="0" applyFont="1" applyFill="1" applyAlignment="1" applyProtection="1">
      <alignment horizontal="center" wrapText="1"/>
    </xf>
    <xf numFmtId="0" fontId="33" fillId="0" borderId="0" xfId="0" applyFont="1" applyFill="1" applyBorder="1" applyProtection="1"/>
    <xf numFmtId="43" fontId="13" fillId="2" borderId="27" xfId="1" applyNumberFormat="1" applyFont="1" applyFill="1" applyBorder="1" applyProtection="1"/>
    <xf numFmtId="170" fontId="13" fillId="0" borderId="32" xfId="1" applyNumberFormat="1" applyFont="1" applyFill="1" applyBorder="1" applyProtection="1"/>
    <xf numFmtId="10" fontId="13" fillId="2" borderId="37" xfId="2" applyNumberFormat="1" applyFont="1" applyFill="1" applyBorder="1" applyAlignment="1" applyProtection="1">
      <alignment horizontal="right" wrapText="1" indent="1"/>
    </xf>
    <xf numFmtId="0" fontId="13" fillId="2" borderId="46" xfId="0" applyFont="1" applyFill="1" applyBorder="1" applyAlignment="1" applyProtection="1">
      <alignment wrapText="1"/>
    </xf>
    <xf numFmtId="0" fontId="17" fillId="2" borderId="46" xfId="0" applyFont="1" applyFill="1" applyBorder="1" applyAlignment="1" applyProtection="1">
      <alignment wrapText="1"/>
    </xf>
    <xf numFmtId="170" fontId="17" fillId="0" borderId="32" xfId="1" applyNumberFormat="1" applyFont="1" applyFill="1" applyBorder="1" applyProtection="1"/>
    <xf numFmtId="10" fontId="17" fillId="2" borderId="37" xfId="2" applyNumberFormat="1" applyFont="1" applyFill="1" applyBorder="1" applyAlignment="1" applyProtection="1">
      <alignment horizontal="right" wrapText="1" indent="1"/>
    </xf>
    <xf numFmtId="172" fontId="17" fillId="2" borderId="36" xfId="1" applyNumberFormat="1" applyFont="1" applyFill="1" applyBorder="1" applyProtection="1"/>
    <xf numFmtId="43" fontId="13" fillId="2" borderId="37" xfId="2" applyNumberFormat="1" applyFont="1" applyFill="1" applyBorder="1" applyAlignment="1" applyProtection="1">
      <alignment horizontal="center" wrapText="1"/>
    </xf>
    <xf numFmtId="0" fontId="17" fillId="0" borderId="0" xfId="0" applyFont="1" applyProtection="1"/>
    <xf numFmtId="0" fontId="45" fillId="2" borderId="6" xfId="0" applyFont="1" applyFill="1" applyBorder="1" applyAlignment="1" applyProtection="1">
      <alignment wrapText="1"/>
    </xf>
    <xf numFmtId="170" fontId="17" fillId="0" borderId="44" xfId="1" applyNumberFormat="1" applyFont="1" applyBorder="1" applyProtection="1"/>
    <xf numFmtId="170" fontId="17" fillId="0" borderId="42" xfId="1" applyNumberFormat="1" applyFont="1" applyBorder="1" applyProtection="1"/>
    <xf numFmtId="170" fontId="17" fillId="0" borderId="3" xfId="1" applyNumberFormat="1" applyFont="1" applyFill="1" applyBorder="1" applyProtection="1"/>
    <xf numFmtId="0" fontId="46" fillId="0" borderId="0" xfId="0" applyFont="1" applyProtection="1"/>
    <xf numFmtId="0" fontId="46" fillId="0" borderId="0" xfId="0" applyFont="1" applyAlignment="1" applyProtection="1">
      <alignment wrapText="1"/>
    </xf>
    <xf numFmtId="173" fontId="46" fillId="0" borderId="0" xfId="0" applyNumberFormat="1" applyFont="1" applyAlignment="1" applyProtection="1">
      <alignment wrapText="1"/>
    </xf>
    <xf numFmtId="171" fontId="46" fillId="0" borderId="0" xfId="0" applyNumberFormat="1" applyFont="1" applyAlignment="1" applyProtection="1">
      <alignment wrapText="1"/>
    </xf>
    <xf numFmtId="0" fontId="46" fillId="2" borderId="0" xfId="0" applyFont="1" applyFill="1" applyAlignment="1" applyProtection="1">
      <alignment horizontal="right" wrapText="1"/>
    </xf>
    <xf numFmtId="171" fontId="46" fillId="0" borderId="0" xfId="0" applyNumberFormat="1" applyFont="1" applyBorder="1" applyAlignment="1" applyProtection="1">
      <alignment wrapText="1"/>
    </xf>
    <xf numFmtId="171" fontId="46" fillId="0" borderId="0" xfId="4" applyNumberFormat="1" applyFont="1" applyFill="1" applyBorder="1" applyAlignment="1" applyProtection="1">
      <alignment wrapText="1"/>
    </xf>
    <xf numFmtId="0" fontId="46" fillId="2" borderId="49" xfId="0" applyFont="1" applyFill="1" applyBorder="1" applyAlignment="1" applyProtection="1">
      <alignment horizontal="right" wrapText="1"/>
    </xf>
    <xf numFmtId="171" fontId="46" fillId="0" borderId="7" xfId="0" applyNumberFormat="1" applyFont="1" applyBorder="1" applyAlignment="1" applyProtection="1">
      <alignment wrapText="1"/>
    </xf>
    <xf numFmtId="0" fontId="46" fillId="2" borderId="47" xfId="0" applyFont="1" applyFill="1" applyBorder="1" applyAlignment="1" applyProtection="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pplyProtection="1">
      <alignment wrapText="1"/>
    </xf>
    <xf numFmtId="164" fontId="46" fillId="0" borderId="0" xfId="4" applyFont="1" applyAlignment="1" applyProtection="1">
      <alignment wrapText="1"/>
    </xf>
    <xf numFmtId="0" fontId="51" fillId="12" borderId="13" xfId="0" applyFont="1" applyFill="1" applyBorder="1" applyAlignment="1" applyProtection="1">
      <alignment horizontal="right" vertical="center"/>
    </xf>
    <xf numFmtId="0" fontId="50" fillId="12" borderId="7" xfId="0" applyFont="1" applyFill="1" applyBorder="1" applyAlignment="1" applyProtection="1">
      <alignment horizontal="left" vertical="center"/>
    </xf>
    <xf numFmtId="0" fontId="50" fillId="12" borderId="7" xfId="0" applyFont="1" applyFill="1" applyBorder="1" applyAlignment="1" applyProtection="1">
      <alignment horizontal="center" vertical="center" wrapText="1"/>
    </xf>
    <xf numFmtId="0" fontId="51" fillId="12" borderId="7" xfId="0" applyFont="1" applyFill="1" applyBorder="1" applyAlignment="1" applyProtection="1">
      <alignment vertical="center" wrapText="1"/>
    </xf>
    <xf numFmtId="9" fontId="51" fillId="12" borderId="7" xfId="0" applyNumberFormat="1" applyFont="1" applyFill="1" applyBorder="1" applyAlignment="1" applyProtection="1">
      <alignment horizontal="center" vertical="center" wrapText="1"/>
    </xf>
    <xf numFmtId="10" fontId="51" fillId="12" borderId="7" xfId="0" applyNumberFormat="1" applyFont="1" applyFill="1" applyBorder="1" applyAlignment="1" applyProtection="1">
      <alignment horizontal="center" vertical="center" wrapText="1"/>
    </xf>
    <xf numFmtId="0" fontId="51" fillId="12" borderId="7" xfId="0" applyFont="1" applyFill="1" applyBorder="1" applyAlignment="1" applyProtection="1">
      <alignment vertical="center"/>
    </xf>
    <xf numFmtId="0" fontId="13" fillId="6" borderId="9" xfId="0" applyFont="1" applyFill="1" applyBorder="1" applyAlignment="1" applyProtection="1">
      <alignment wrapText="1"/>
    </xf>
    <xf numFmtId="0" fontId="13" fillId="2" borderId="5" xfId="0" applyFont="1" applyFill="1" applyBorder="1" applyAlignment="1" applyProtection="1">
      <alignment wrapText="1"/>
    </xf>
    <xf numFmtId="170" fontId="13" fillId="2" borderId="36" xfId="1" applyNumberFormat="1" applyFont="1" applyFill="1" applyBorder="1" applyProtection="1"/>
    <xf numFmtId="170" fontId="13" fillId="0" borderId="36" xfId="1" applyNumberFormat="1" applyFont="1" applyBorder="1" applyProtection="1"/>
    <xf numFmtId="167" fontId="13" fillId="2" borderId="37" xfId="2" applyNumberFormat="1" applyFont="1" applyFill="1" applyBorder="1" applyAlignment="1" applyProtection="1">
      <alignment horizontal="center" wrapText="1"/>
    </xf>
    <xf numFmtId="43" fontId="13" fillId="2" borderId="51" xfId="1" applyNumberFormat="1" applyFont="1" applyFill="1" applyBorder="1" applyProtection="1"/>
    <xf numFmtId="0" fontId="47" fillId="17" borderId="13" xfId="0" applyFont="1" applyFill="1" applyBorder="1" applyAlignment="1" applyProtection="1">
      <alignment horizontal="right" vertical="center"/>
    </xf>
    <xf numFmtId="170" fontId="13" fillId="0" borderId="36" xfId="1" applyNumberFormat="1" applyFont="1" applyFill="1" applyBorder="1" applyProtection="1"/>
    <xf numFmtId="0" fontId="13" fillId="2" borderId="0" xfId="0" applyFont="1" applyFill="1" applyBorder="1" applyAlignment="1" applyProtection="1">
      <alignment wrapText="1"/>
    </xf>
    <xf numFmtId="170" fontId="13" fillId="0" borderId="0" xfId="1" applyNumberFormat="1" applyFont="1" applyBorder="1" applyProtection="1"/>
    <xf numFmtId="170" fontId="13" fillId="0" borderId="0" xfId="1" applyNumberFormat="1" applyFont="1" applyFill="1" applyBorder="1" applyProtection="1"/>
    <xf numFmtId="0" fontId="47" fillId="18" borderId="13" xfId="0" applyFont="1" applyFill="1" applyBorder="1" applyAlignment="1" applyProtection="1">
      <alignment horizontal="right" vertical="center"/>
    </xf>
    <xf numFmtId="0" fontId="47" fillId="19" borderId="13" xfId="0" applyFont="1" applyFill="1" applyBorder="1" applyAlignment="1" applyProtection="1">
      <alignment horizontal="right" vertical="center"/>
    </xf>
    <xf numFmtId="0" fontId="47" fillId="20" borderId="13" xfId="0" applyFont="1" applyFill="1" applyBorder="1" applyAlignment="1" applyProtection="1">
      <alignment horizontal="right" vertical="center"/>
    </xf>
    <xf numFmtId="4" fontId="13" fillId="0" borderId="0" xfId="0" applyNumberFormat="1" applyFont="1" applyProtection="1"/>
    <xf numFmtId="171" fontId="52" fillId="0" borderId="0" xfId="0" applyNumberFormat="1" applyFont="1" applyAlignment="1" applyProtection="1"/>
    <xf numFmtId="171" fontId="46" fillId="0" borderId="9" xfId="4" applyNumberFormat="1" applyFont="1" applyFill="1" applyBorder="1" applyAlignment="1" applyProtection="1">
      <alignment wrapText="1"/>
    </xf>
    <xf numFmtId="0" fontId="46" fillId="2" borderId="47" xfId="0" applyFont="1" applyFill="1" applyBorder="1" applyAlignment="1" applyProtection="1">
      <alignment horizontal="right" wrapText="1"/>
    </xf>
    <xf numFmtId="167" fontId="13" fillId="2" borderId="0" xfId="2" applyNumberFormat="1" applyFont="1" applyFill="1" applyBorder="1" applyAlignment="1" applyProtection="1">
      <alignment horizontal="center" wrapText="1"/>
    </xf>
    <xf numFmtId="0" fontId="33" fillId="3" borderId="0" xfId="0" applyFont="1" applyFill="1" applyBorder="1" applyProtection="1">
      <protection locked="0"/>
    </xf>
    <xf numFmtId="0" fontId="0" fillId="2" borderId="0" xfId="0" applyFill="1" applyProtection="1"/>
    <xf numFmtId="0" fontId="43" fillId="2" borderId="0" xfId="0" applyFont="1" applyFill="1" applyProtection="1"/>
    <xf numFmtId="0" fontId="43" fillId="0" borderId="0" xfId="0" applyFont="1" applyProtection="1"/>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0" borderId="3" xfId="0" applyFont="1" applyBorder="1" applyAlignment="1" applyProtection="1">
      <alignment horizontal="right" wrapText="1"/>
    </xf>
    <xf numFmtId="0" fontId="17" fillId="0" borderId="3" xfId="0" applyFont="1" applyBorder="1" applyAlignment="1" applyProtection="1">
      <alignment wrapText="1"/>
    </xf>
    <xf numFmtId="164" fontId="17" fillId="2" borderId="32" xfId="4" applyFont="1" applyFill="1" applyBorder="1" applyAlignment="1" applyProtection="1">
      <alignment horizontal="center" vertical="center" wrapText="1"/>
    </xf>
    <xf numFmtId="164" fontId="17" fillId="2" borderId="33" xfId="4" applyFont="1" applyFill="1" applyBorder="1" applyAlignment="1" applyProtection="1">
      <alignment horizontal="center" vertical="center" wrapText="1"/>
    </xf>
    <xf numFmtId="10" fontId="17" fillId="2" borderId="34" xfId="2" applyNumberFormat="1" applyFont="1" applyFill="1" applyBorder="1" applyAlignment="1" applyProtection="1">
      <alignment horizontal="center" vertical="center" wrapText="1"/>
    </xf>
    <xf numFmtId="0" fontId="13" fillId="0" borderId="3" xfId="0" applyFont="1" applyBorder="1" applyAlignment="1" applyProtection="1">
      <alignment horizontal="right" wrapText="1"/>
    </xf>
    <xf numFmtId="0" fontId="13" fillId="0" borderId="3" xfId="0" applyFont="1" applyBorder="1" applyAlignment="1" applyProtection="1">
      <alignment wrapText="1"/>
    </xf>
    <xf numFmtId="9" fontId="13" fillId="0" borderId="0" xfId="0" applyNumberFormat="1" applyFont="1" applyProtection="1"/>
    <xf numFmtId="164" fontId="13" fillId="0" borderId="0" xfId="4" applyFont="1" applyProtection="1"/>
    <xf numFmtId="43" fontId="13" fillId="0" borderId="0" xfId="0" applyNumberFormat="1" applyFont="1" applyProtection="1"/>
    <xf numFmtId="0" fontId="13" fillId="2" borderId="13" xfId="0" applyFont="1" applyFill="1" applyBorder="1" applyAlignment="1" applyProtection="1">
      <alignment wrapText="1"/>
    </xf>
    <xf numFmtId="0" fontId="17" fillId="2" borderId="2" xfId="0" applyFont="1" applyFill="1" applyBorder="1" applyAlignment="1" applyProtection="1">
      <alignment wrapText="1"/>
    </xf>
    <xf numFmtId="164" fontId="17" fillId="2" borderId="13" xfId="4" applyFont="1" applyFill="1" applyBorder="1" applyAlignment="1" applyProtection="1">
      <alignment horizontal="center" vertical="center" wrapText="1"/>
    </xf>
    <xf numFmtId="164" fontId="17" fillId="2" borderId="1" xfId="4" applyFont="1" applyFill="1" applyBorder="1" applyAlignment="1" applyProtection="1">
      <alignment horizontal="center" vertical="center" wrapText="1"/>
    </xf>
    <xf numFmtId="10" fontId="17" fillId="2" borderId="2" xfId="2" applyNumberFormat="1" applyFont="1" applyFill="1" applyBorder="1" applyAlignment="1" applyProtection="1">
      <alignment horizontal="center" vertical="center" wrapText="1"/>
    </xf>
    <xf numFmtId="0" fontId="44" fillId="2" borderId="0" xfId="0" applyFont="1" applyFill="1" applyProtection="1"/>
    <xf numFmtId="0" fontId="13"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pplyProtection="1">
      <alignment vertical="center" wrapText="1"/>
      <protection locked="0"/>
    </xf>
    <xf numFmtId="4" fontId="13" fillId="3" borderId="3" xfId="0" applyNumberFormat="1" applyFont="1" applyFill="1" applyBorder="1" applyAlignment="1" applyProtection="1">
      <alignment horizontal="center"/>
      <protection locked="0"/>
    </xf>
    <xf numFmtId="4" fontId="13" fillId="3" borderId="3" xfId="0" applyNumberFormat="1" applyFont="1" applyFill="1" applyBorder="1" applyAlignment="1" applyProtection="1">
      <alignment horizontal="center" vertical="center"/>
      <protection locked="0"/>
    </xf>
    <xf numFmtId="9" fontId="13" fillId="3" borderId="3" xfId="2" applyFont="1" applyFill="1" applyBorder="1" applyAlignment="1" applyProtection="1">
      <alignment horizontal="center" vertical="center"/>
      <protection locked="0"/>
    </xf>
    <xf numFmtId="9" fontId="13" fillId="3" borderId="3" xfId="0" applyNumberFormat="1" applyFont="1" applyFill="1" applyBorder="1" applyAlignment="1" applyProtection="1">
      <alignment vertical="center" wrapText="1"/>
      <protection locked="0"/>
    </xf>
    <xf numFmtId="0" fontId="13" fillId="5" borderId="0" xfId="0" applyFont="1" applyFill="1" applyAlignment="1" applyProtection="1">
      <alignment vertical="top"/>
    </xf>
    <xf numFmtId="0" fontId="23" fillId="2" borderId="0" xfId="0" applyFont="1" applyFill="1" applyProtection="1"/>
    <xf numFmtId="9" fontId="20" fillId="2" borderId="0" xfId="0" applyNumberFormat="1" applyFont="1" applyFill="1" applyProtection="1"/>
    <xf numFmtId="0" fontId="17" fillId="6" borderId="3" xfId="0"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70" fontId="13" fillId="0" borderId="3" xfId="0" applyNumberFormat="1" applyFont="1" applyBorder="1" applyAlignment="1" applyProtection="1">
      <alignment horizontal="center"/>
    </xf>
    <xf numFmtId="167" fontId="13" fillId="0" borderId="3" xfId="2" applyNumberFormat="1" applyFont="1" applyBorder="1" applyProtection="1"/>
    <xf numFmtId="170" fontId="17" fillId="0" borderId="3" xfId="1" applyNumberFormat="1" applyFont="1" applyBorder="1" applyAlignment="1" applyProtection="1">
      <alignment horizontal="center"/>
    </xf>
    <xf numFmtId="170" fontId="17" fillId="0" borderId="3" xfId="0" applyNumberFormat="1" applyFont="1" applyBorder="1" applyAlignment="1" applyProtection="1">
      <alignment horizontal="center"/>
    </xf>
    <xf numFmtId="170" fontId="17" fillId="2" borderId="3" xfId="1" applyNumberFormat="1" applyFont="1" applyFill="1" applyBorder="1" applyAlignment="1" applyProtection="1">
      <alignment horizontal="center"/>
    </xf>
    <xf numFmtId="0" fontId="20" fillId="2" borderId="0" xfId="0" applyFont="1" applyFill="1" applyProtection="1"/>
    <xf numFmtId="170" fontId="13" fillId="0" borderId="3" xfId="1" applyNumberFormat="1" applyFont="1" applyBorder="1" applyAlignment="1" applyProtection="1">
      <alignment horizontal="center"/>
    </xf>
    <xf numFmtId="170" fontId="17" fillId="2" borderId="3" xfId="0" applyNumberFormat="1" applyFont="1" applyFill="1" applyBorder="1" applyAlignment="1" applyProtection="1">
      <alignment horizontal="center"/>
    </xf>
    <xf numFmtId="0" fontId="13" fillId="0" borderId="3" xfId="0" applyFont="1" applyBorder="1" applyAlignment="1" applyProtection="1">
      <alignment horizontal="right"/>
    </xf>
    <xf numFmtId="9" fontId="13" fillId="0" borderId="3" xfId="2" applyFont="1" applyBorder="1" applyProtection="1"/>
    <xf numFmtId="9" fontId="17" fillId="2" borderId="3" xfId="0" applyNumberFormat="1" applyFont="1" applyFill="1" applyBorder="1" applyAlignment="1" applyProtection="1">
      <alignment horizontal="center" wrapText="1"/>
    </xf>
    <xf numFmtId="166" fontId="13" fillId="0" borderId="3" xfId="0" applyNumberFormat="1" applyFont="1" applyBorder="1" applyAlignment="1" applyProtection="1">
      <alignment horizontal="center"/>
    </xf>
    <xf numFmtId="166" fontId="17" fillId="0" borderId="3" xfId="1" applyNumberFormat="1" applyFont="1" applyBorder="1" applyAlignment="1" applyProtection="1">
      <alignment horizontal="center"/>
    </xf>
    <xf numFmtId="0" fontId="13" fillId="0" borderId="0" xfId="0" applyFont="1" applyAlignment="1" applyProtection="1">
      <alignment horizontal="right"/>
    </xf>
    <xf numFmtId="0" fontId="17" fillId="0" borderId="0" xfId="0" applyFont="1" applyAlignment="1" applyProtection="1">
      <alignment wrapText="1"/>
    </xf>
    <xf numFmtId="0" fontId="13" fillId="5" borderId="0" xfId="0" applyFont="1" applyFill="1" applyAlignment="1" applyProtection="1">
      <alignment vertical="center" wrapText="1"/>
    </xf>
    <xf numFmtId="170" fontId="13" fillId="0" borderId="3" xfId="1" applyNumberFormat="1" applyFont="1" applyFill="1" applyBorder="1" applyAlignment="1" applyProtection="1">
      <alignment horizontal="center"/>
    </xf>
    <xf numFmtId="0" fontId="40" fillId="2" borderId="3" xfId="0" applyFont="1" applyFill="1" applyBorder="1" applyProtection="1"/>
    <xf numFmtId="165" fontId="53" fillId="21" borderId="0" xfId="0" applyNumberFormat="1" applyFont="1" applyFill="1" applyProtection="1"/>
    <xf numFmtId="170" fontId="13" fillId="0" borderId="36" xfId="1" applyNumberFormat="1" applyFont="1" applyBorder="1"/>
    <xf numFmtId="170" fontId="13" fillId="3" borderId="36" xfId="1" applyNumberFormat="1" applyFont="1" applyFill="1" applyBorder="1" applyAlignment="1" applyProtection="1">
      <alignment horizontal="right"/>
      <protection locked="0"/>
    </xf>
    <xf numFmtId="170" fontId="13" fillId="3" borderId="27" xfId="1" applyNumberFormat="1" applyFont="1" applyFill="1" applyBorder="1" applyAlignment="1" applyProtection="1">
      <alignment horizontal="right"/>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6" fillId="0" borderId="0" xfId="0" applyNumberFormat="1" applyFont="1" applyFill="1" applyAlignment="1">
      <alignment horizontal="left"/>
    </xf>
    <xf numFmtId="0" fontId="57" fillId="0" borderId="0" xfId="0" applyFont="1"/>
    <xf numFmtId="0" fontId="58" fillId="0" borderId="0" xfId="0" applyFont="1"/>
    <xf numFmtId="170" fontId="13" fillId="2" borderId="0" xfId="0" applyNumberFormat="1" applyFont="1" applyFill="1" applyProtection="1"/>
    <xf numFmtId="9" fontId="5" fillId="3" borderId="3" xfId="0" applyNumberFormat="1" applyFont="1" applyFill="1" applyBorder="1" applyAlignment="1" applyProtection="1">
      <alignment horizontal="left" vertical="center"/>
      <protection locked="0"/>
    </xf>
    <xf numFmtId="177" fontId="13" fillId="0" borderId="0" xfId="0" applyNumberFormat="1" applyFont="1" applyProtection="1"/>
    <xf numFmtId="0" fontId="8" fillId="3" borderId="13" xfId="0" applyFont="1" applyFill="1" applyBorder="1" applyAlignment="1" applyProtection="1">
      <protection locked="0"/>
    </xf>
    <xf numFmtId="0" fontId="8" fillId="3" borderId="1" xfId="0" applyFont="1" applyFill="1" applyBorder="1" applyAlignment="1" applyProtection="1">
      <protection locked="0"/>
    </xf>
    <xf numFmtId="0" fontId="8" fillId="3" borderId="2" xfId="0" applyFont="1" applyFill="1" applyBorder="1" applyAlignment="1" applyProtection="1">
      <protection locked="0"/>
    </xf>
    <xf numFmtId="165" fontId="17" fillId="2" borderId="0" xfId="1" applyFont="1" applyFill="1" applyAlignment="1" applyProtection="1">
      <alignment horizontal="center"/>
    </xf>
    <xf numFmtId="0" fontId="13" fillId="22" borderId="46" xfId="0" applyFont="1" applyFill="1" applyBorder="1" applyAlignment="1" applyProtection="1">
      <alignment wrapText="1"/>
    </xf>
    <xf numFmtId="43" fontId="13" fillId="2" borderId="36" xfId="1" applyNumberFormat="1" applyFont="1" applyFill="1" applyBorder="1" applyProtection="1"/>
    <xf numFmtId="166" fontId="40" fillId="0" borderId="3" xfId="1" applyNumberFormat="1" applyFont="1" applyFill="1" applyBorder="1" applyAlignment="1" applyProtection="1">
      <alignment vertical="center"/>
      <protection locked="0"/>
    </xf>
    <xf numFmtId="0" fontId="13" fillId="0" borderId="46" xfId="0" applyFont="1" applyFill="1" applyBorder="1" applyAlignment="1" applyProtection="1">
      <alignment wrapText="1"/>
    </xf>
    <xf numFmtId="0" fontId="17" fillId="0" borderId="46" xfId="0" applyFont="1" applyFill="1" applyBorder="1" applyAlignment="1" applyProtection="1">
      <alignment wrapText="1"/>
    </xf>
    <xf numFmtId="170" fontId="17" fillId="0" borderId="36" xfId="1" applyNumberFormat="1" applyFont="1" applyBorder="1" applyProtection="1"/>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protection hidden="1"/>
    </xf>
    <xf numFmtId="0" fontId="12" fillId="5" borderId="0" xfId="0" applyFont="1" applyFill="1" applyAlignment="1" applyProtection="1">
      <alignment horizontal="left" vertical="top"/>
    </xf>
    <xf numFmtId="0" fontId="14" fillId="5" borderId="0" xfId="0" applyFont="1" applyFill="1" applyAlignment="1" applyProtection="1">
      <alignment vertical="center"/>
    </xf>
    <xf numFmtId="0" fontId="16" fillId="2" borderId="0" xfId="0" applyFont="1" applyFill="1" applyAlignment="1" applyProtection="1">
      <alignment horizontal="left"/>
    </xf>
    <xf numFmtId="0" fontId="6" fillId="6" borderId="3" xfId="0" applyFont="1" applyFill="1" applyBorder="1" applyAlignment="1" applyProtection="1">
      <alignment vertical="center" wrapText="1"/>
    </xf>
    <xf numFmtId="0" fontId="6" fillId="6" borderId="3"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xf>
    <xf numFmtId="0" fontId="14" fillId="5" borderId="0" xfId="0" applyFont="1" applyFill="1" applyAlignment="1" applyProtection="1">
      <alignment horizontal="left" vertical="center"/>
    </xf>
    <xf numFmtId="166" fontId="5" fillId="3" borderId="13" xfId="1" applyNumberFormat="1" applyFont="1" applyFill="1" applyBorder="1" applyAlignment="1" applyProtection="1">
      <alignment horizontal="center" vertical="center"/>
      <protection locked="0"/>
    </xf>
    <xf numFmtId="166" fontId="5" fillId="3" borderId="1" xfId="1" applyNumberFormat="1" applyFont="1" applyFill="1" applyBorder="1" applyAlignment="1" applyProtection="1">
      <alignment horizontal="center" vertical="center"/>
      <protection locked="0"/>
    </xf>
    <xf numFmtId="166" fontId="5" fillId="3" borderId="2" xfId="1" applyNumberFormat="1" applyFont="1" applyFill="1" applyBorder="1" applyAlignment="1" applyProtection="1">
      <alignment horizontal="center" vertical="center"/>
      <protection locked="0"/>
    </xf>
    <xf numFmtId="0" fontId="8" fillId="3" borderId="13" xfId="0"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2" xfId="0" applyFont="1" applyFill="1" applyBorder="1" applyAlignment="1" applyProtection="1">
      <alignment horizontal="center"/>
      <protection locked="0"/>
    </xf>
    <xf numFmtId="0" fontId="5" fillId="2" borderId="3" xfId="0" applyFont="1" applyFill="1" applyBorder="1" applyAlignment="1" applyProtection="1">
      <alignment horizontal="center" vertical="center" wrapText="1"/>
    </xf>
    <xf numFmtId="0" fontId="40" fillId="2" borderId="3" xfId="0" applyFont="1" applyFill="1" applyBorder="1" applyAlignment="1" applyProtection="1">
      <alignment horizontal="left"/>
    </xf>
    <xf numFmtId="0" fontId="17" fillId="6" borderId="3" xfId="0" applyFont="1" applyFill="1" applyBorder="1" applyAlignment="1" applyProtection="1">
      <alignment horizontal="center" vertical="center"/>
      <protection hidden="1"/>
    </xf>
    <xf numFmtId="0" fontId="12" fillId="5" borderId="0" xfId="0" applyFont="1" applyFill="1" applyAlignment="1" applyProtection="1">
      <alignment horizontal="left" vertical="top"/>
      <protection hidden="1"/>
    </xf>
    <xf numFmtId="0" fontId="16" fillId="2" borderId="0" xfId="0" applyFont="1" applyFill="1" applyAlignment="1" applyProtection="1">
      <alignment horizontal="left"/>
      <protection hidden="1"/>
    </xf>
    <xf numFmtId="0" fontId="6" fillId="6" borderId="3" xfId="0" applyFont="1" applyFill="1" applyBorder="1" applyAlignment="1" applyProtection="1">
      <alignment vertical="center" wrapText="1"/>
      <protection hidden="1"/>
    </xf>
    <xf numFmtId="0" fontId="6" fillId="6" borderId="3"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6"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left" vertical="top"/>
    </xf>
    <xf numFmtId="0" fontId="16" fillId="2" borderId="7" xfId="0" applyFont="1" applyFill="1" applyBorder="1" applyAlignment="1" applyProtection="1">
      <alignment horizontal="center" vertical="top"/>
    </xf>
    <xf numFmtId="0" fontId="16" fillId="2" borderId="0" xfId="0" applyFont="1" applyFill="1" applyBorder="1" applyAlignment="1" applyProtection="1">
      <alignment horizontal="left" vertical="top"/>
    </xf>
    <xf numFmtId="0" fontId="12" fillId="11" borderId="0" xfId="0" applyFont="1" applyFill="1" applyAlignment="1" applyProtection="1">
      <alignment horizontal="left" vertical="top"/>
    </xf>
    <xf numFmtId="165" fontId="16" fillId="2" borderId="1" xfId="1" applyFont="1" applyFill="1" applyBorder="1" applyAlignment="1" applyProtection="1">
      <alignment horizontal="left"/>
    </xf>
    <xf numFmtId="10" fontId="17" fillId="2" borderId="33" xfId="2" applyNumberFormat="1" applyFont="1" applyFill="1" applyBorder="1" applyAlignment="1" applyProtection="1">
      <alignment horizontal="center"/>
    </xf>
    <xf numFmtId="10" fontId="17" fillId="2" borderId="34" xfId="2" applyNumberFormat="1" applyFont="1" applyFill="1" applyBorder="1" applyAlignment="1" applyProtection="1">
      <alignment horizontal="center"/>
    </xf>
    <xf numFmtId="165" fontId="17" fillId="6" borderId="13" xfId="1" applyFont="1" applyFill="1" applyBorder="1" applyAlignment="1" applyProtection="1">
      <alignment horizontal="center" vertical="center" wrapText="1"/>
    </xf>
    <xf numFmtId="165" fontId="17" fillId="6" borderId="1" xfId="1" applyFont="1" applyFill="1" applyBorder="1" applyAlignment="1" applyProtection="1">
      <alignment horizontal="center" vertical="center" wrapText="1"/>
    </xf>
    <xf numFmtId="165" fontId="17" fillId="6" borderId="2" xfId="1" applyFont="1" applyFill="1" applyBorder="1" applyAlignment="1" applyProtection="1">
      <alignment horizontal="center" vertical="center" wrapText="1"/>
    </xf>
    <xf numFmtId="170" fontId="17" fillId="2" borderId="32" xfId="1" applyNumberFormat="1" applyFont="1" applyFill="1" applyBorder="1" applyAlignment="1" applyProtection="1">
      <alignment horizontal="center"/>
    </xf>
    <xf numFmtId="170" fontId="17" fillId="2" borderId="33" xfId="1" applyNumberFormat="1" applyFont="1" applyFill="1" applyBorder="1" applyAlignment="1" applyProtection="1">
      <alignment horizontal="center"/>
    </xf>
    <xf numFmtId="0" fontId="51" fillId="12" borderId="7" xfId="0" applyFont="1" applyFill="1" applyBorder="1" applyAlignment="1" applyProtection="1">
      <alignment horizontal="center" vertical="center" wrapText="1"/>
    </xf>
    <xf numFmtId="0" fontId="12" fillId="10" borderId="0" xfId="0" applyFont="1" applyFill="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49" xfId="0" applyFont="1" applyBorder="1" applyAlignment="1" applyProtection="1">
      <alignment horizontal="left" wrapText="1"/>
    </xf>
    <xf numFmtId="0" fontId="1" fillId="0" borderId="50"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17" fillId="6" borderId="3"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6" fillId="0" borderId="0" xfId="0" applyFont="1" applyAlignment="1" applyProtection="1">
      <alignment horizontal="left"/>
    </xf>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4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3" xfId="0" applyFont="1" applyBorder="1" applyAlignment="1">
      <alignment horizontal="left" vertical="center" wrapText="1"/>
    </xf>
    <xf numFmtId="0" fontId="42" fillId="0" borderId="3" xfId="0" applyFont="1" applyBorder="1" applyAlignment="1">
      <alignment horizontal="left" vertical="center" wrapText="1"/>
    </xf>
    <xf numFmtId="0" fontId="42" fillId="14" borderId="3" xfId="0" applyFont="1" applyFill="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3" fillId="0" borderId="13" xfId="0" applyFont="1" applyBorder="1" applyAlignment="1">
      <alignment horizontal="left" vertical="center" wrapText="1"/>
    </xf>
    <xf numFmtId="0" fontId="33" fillId="0" borderId="2" xfId="0" applyFont="1" applyBorder="1" applyAlignment="1">
      <alignment horizontal="left"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32" fillId="14" borderId="13"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13" fillId="3" borderId="13"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33" fillId="0" borderId="1" xfId="0" applyFont="1" applyBorder="1" applyAlignment="1">
      <alignment horizontal="left" vertical="top" wrapText="1"/>
    </xf>
    <xf numFmtId="0" fontId="13" fillId="15" borderId="1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7" fillId="0" borderId="13"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7" fillId="0" borderId="2" xfId="0" applyFont="1" applyBorder="1" applyAlignment="1">
      <alignment wrapText="1"/>
    </xf>
    <xf numFmtId="0" fontId="13" fillId="15" borderId="13"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7" fillId="14" borderId="41"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13"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14" borderId="13" xfId="0" applyFont="1" applyFill="1" applyBorder="1" applyAlignment="1">
      <alignment horizontal="center" vertical="center" wrapText="1"/>
    </xf>
    <xf numFmtId="0" fontId="22" fillId="0" borderId="0" xfId="0" applyFont="1" applyAlignment="1">
      <alignment vertical="top" wrapText="1"/>
    </xf>
    <xf numFmtId="0" fontId="13" fillId="0" borderId="0" xfId="0" applyFont="1" applyAlignment="1">
      <alignment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2" borderId="0" xfId="0" applyFont="1" applyFill="1" applyAlignment="1">
      <alignment vertical="center" wrapText="1"/>
    </xf>
    <xf numFmtId="0" fontId="42" fillId="14" borderId="3" xfId="0" applyFont="1" applyFill="1" applyBorder="1" applyAlignment="1">
      <alignment horizontal="center" vertical="center"/>
    </xf>
    <xf numFmtId="0" fontId="32" fillId="0" borderId="4" xfId="0" applyFont="1" applyBorder="1" applyAlignment="1">
      <alignment horizontal="center" wrapText="1"/>
    </xf>
    <xf numFmtId="0" fontId="33" fillId="0" borderId="4" xfId="0" applyFont="1" applyBorder="1" applyAlignment="1">
      <alignment horizontal="center" wrapText="1"/>
    </xf>
    <xf numFmtId="0" fontId="33" fillId="0" borderId="0" xfId="0" applyFont="1" applyAlignment="1">
      <alignment horizontal="center" wrapText="1"/>
    </xf>
    <xf numFmtId="0" fontId="32" fillId="0" borderId="7" xfId="0" applyFont="1" applyBorder="1" applyAlignment="1">
      <alignment horizontal="center" wrapText="1"/>
    </xf>
    <xf numFmtId="0" fontId="17" fillId="0" borderId="13" xfId="0" applyFont="1" applyBorder="1" applyAlignment="1">
      <alignment wrapText="1"/>
    </xf>
    <xf numFmtId="0" fontId="13" fillId="0" borderId="1" xfId="0" applyFont="1" applyBorder="1" applyAlignment="1">
      <alignment wrapText="1"/>
    </xf>
    <xf numFmtId="0" fontId="13" fillId="0" borderId="2" xfId="0" applyFont="1" applyBorder="1" applyAlignment="1">
      <alignment wrapText="1"/>
    </xf>
    <xf numFmtId="0" fontId="17" fillId="14" borderId="2" xfId="0" applyFont="1" applyFill="1" applyBorder="1" applyAlignment="1">
      <alignment horizontal="center" vertical="center" wrapText="1"/>
    </xf>
    <xf numFmtId="0" fontId="13" fillId="0" borderId="1" xfId="0" applyFont="1" applyBorder="1" applyAlignment="1">
      <alignment horizontal="lef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3" borderId="13"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169" fontId="45" fillId="6" borderId="4" xfId="3" applyFont="1" applyFill="1" applyBorder="1" applyAlignment="1">
      <alignment horizontal="left" vertical="top" wrapText="1"/>
    </xf>
    <xf numFmtId="0" fontId="17" fillId="6" borderId="3" xfId="0" applyFont="1" applyFill="1" applyBorder="1" applyAlignment="1">
      <alignment horizontal="center" vertical="center"/>
    </xf>
    <xf numFmtId="0" fontId="16" fillId="2" borderId="0" xfId="0" applyFont="1" applyFill="1" applyAlignment="1">
      <alignment horizontal="left"/>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12" fillId="11" borderId="0" xfId="0" applyFont="1" applyFill="1" applyAlignment="1">
      <alignment horizontal="left" vertical="top"/>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xf numFmtId="0" fontId="23" fillId="2" borderId="0" xfId="0" applyFont="1" applyFill="1" applyAlignment="1" applyProtection="1"/>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63">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X45"/>
  <sheetViews>
    <sheetView zoomScale="90" zoomScaleNormal="90" workbookViewId="0">
      <selection activeCell="G21" sqref="G21"/>
    </sheetView>
  </sheetViews>
  <sheetFormatPr defaultColWidth="9.140625" defaultRowHeight="15" x14ac:dyDescent="0.25"/>
  <cols>
    <col min="1" max="1" width="33.85546875" style="180" bestFit="1" customWidth="1"/>
    <col min="2" max="3" width="9.140625" style="180"/>
    <col min="4" max="4" width="14.28515625" style="180" customWidth="1"/>
    <col min="5" max="6" width="9.140625" style="180"/>
    <col min="7" max="7" width="27.7109375" style="180" customWidth="1"/>
    <col min="8" max="8" width="13.5703125" style="180" customWidth="1"/>
    <col min="9" max="9" width="9.140625" style="180"/>
    <col min="10" max="10" width="37.42578125" style="180" customWidth="1"/>
    <col min="11" max="11" width="9.140625" style="180"/>
    <col min="12" max="12" width="43.5703125" style="180" customWidth="1"/>
    <col min="13" max="13" width="9.140625" style="180"/>
    <col min="14" max="14" width="19.5703125" style="180" customWidth="1"/>
    <col min="15" max="17" width="9.140625" style="180"/>
    <col min="18" max="18" width="16.28515625" style="180" customWidth="1"/>
    <col min="19" max="19" width="9.140625" style="180"/>
    <col min="20" max="20" width="15.28515625" style="180" customWidth="1"/>
    <col min="21" max="21" width="9.140625" style="180"/>
    <col min="22" max="22" width="22.7109375" style="180" customWidth="1"/>
    <col min="23" max="23" width="9.140625" style="180"/>
    <col min="24" max="24" width="21.28515625" style="180" customWidth="1"/>
    <col min="25" max="16384" width="9.140625" style="180"/>
  </cols>
  <sheetData>
    <row r="1" spans="1:24" ht="26.25" x14ac:dyDescent="0.25">
      <c r="A1" s="181" t="s">
        <v>374</v>
      </c>
      <c r="C1" s="181" t="s">
        <v>33</v>
      </c>
      <c r="D1" s="181" t="s">
        <v>19</v>
      </c>
      <c r="E1" s="181" t="s">
        <v>32</v>
      </c>
      <c r="G1" s="181" t="s">
        <v>38</v>
      </c>
      <c r="H1" s="181" t="s">
        <v>45</v>
      </c>
      <c r="J1" s="182" t="s">
        <v>317</v>
      </c>
      <c r="K1" s="183"/>
      <c r="L1" s="182" t="s">
        <v>327</v>
      </c>
      <c r="N1" s="182" t="s">
        <v>328</v>
      </c>
      <c r="P1" s="182" t="s">
        <v>416</v>
      </c>
      <c r="R1" s="182" t="s">
        <v>437</v>
      </c>
      <c r="T1" s="182" t="s">
        <v>449</v>
      </c>
      <c r="V1" s="182" t="s">
        <v>474</v>
      </c>
      <c r="X1" s="182" t="s">
        <v>482</v>
      </c>
    </row>
    <row r="2" spans="1:24" x14ac:dyDescent="0.25">
      <c r="A2" s="184"/>
      <c r="C2" s="184"/>
      <c r="D2" s="184"/>
      <c r="E2" s="184"/>
      <c r="G2" s="185" t="s">
        <v>39</v>
      </c>
      <c r="H2" s="180">
        <v>30</v>
      </c>
      <c r="R2" s="185"/>
    </row>
    <row r="3" spans="1:24" x14ac:dyDescent="0.25">
      <c r="A3" s="180" t="s">
        <v>375</v>
      </c>
      <c r="C3" s="180">
        <v>1</v>
      </c>
      <c r="D3" s="185" t="s">
        <v>20</v>
      </c>
      <c r="E3" s="180">
        <v>2019</v>
      </c>
      <c r="G3" s="185" t="s">
        <v>34</v>
      </c>
      <c r="H3" s="180">
        <v>30</v>
      </c>
      <c r="I3" s="180">
        <v>1</v>
      </c>
      <c r="J3" s="186" t="s">
        <v>315</v>
      </c>
      <c r="L3" s="180" t="s">
        <v>320</v>
      </c>
      <c r="N3" s="187">
        <v>1</v>
      </c>
      <c r="R3" s="185" t="s">
        <v>436</v>
      </c>
      <c r="T3" s="187">
        <v>0.1</v>
      </c>
      <c r="V3" s="180" t="s">
        <v>472</v>
      </c>
      <c r="X3" s="180">
        <f>'Dati par projektu'!C4</f>
        <v>0</v>
      </c>
    </row>
    <row r="4" spans="1:24" x14ac:dyDescent="0.25">
      <c r="A4" s="180" t="s">
        <v>376</v>
      </c>
      <c r="C4" s="180">
        <v>2</v>
      </c>
      <c r="D4" s="185" t="s">
        <v>21</v>
      </c>
      <c r="E4" s="180">
        <v>2020</v>
      </c>
      <c r="G4" s="185" t="s">
        <v>14</v>
      </c>
      <c r="H4" s="188" t="s">
        <v>46</v>
      </c>
      <c r="I4" s="180">
        <v>2</v>
      </c>
      <c r="J4" s="186" t="s">
        <v>316</v>
      </c>
      <c r="L4" s="180" t="s">
        <v>477</v>
      </c>
      <c r="N4" s="187">
        <v>0.8</v>
      </c>
      <c r="R4" s="185" t="s">
        <v>438</v>
      </c>
      <c r="T4" s="187">
        <v>0.15</v>
      </c>
      <c r="V4" s="180" t="s">
        <v>473</v>
      </c>
      <c r="X4" s="180">
        <f>'Dati par projektu'!C9</f>
        <v>0</v>
      </c>
    </row>
    <row r="5" spans="1:24" x14ac:dyDescent="0.25">
      <c r="A5" s="180" t="s">
        <v>377</v>
      </c>
      <c r="C5" s="180">
        <v>3</v>
      </c>
      <c r="D5" s="185" t="s">
        <v>22</v>
      </c>
      <c r="E5" s="180">
        <v>2021</v>
      </c>
      <c r="G5" s="185" t="s">
        <v>40</v>
      </c>
      <c r="H5" s="188" t="s">
        <v>46</v>
      </c>
      <c r="I5" s="180">
        <v>3</v>
      </c>
      <c r="J5" s="186" t="s">
        <v>318</v>
      </c>
      <c r="L5" s="180" t="s">
        <v>223</v>
      </c>
      <c r="N5" s="187">
        <v>0.75</v>
      </c>
      <c r="T5" s="187">
        <v>0.2</v>
      </c>
      <c r="X5" s="180">
        <f>'Dati par projektu'!C10</f>
        <v>0</v>
      </c>
    </row>
    <row r="6" spans="1:24" x14ac:dyDescent="0.25">
      <c r="A6" s="180" t="s">
        <v>378</v>
      </c>
      <c r="C6" s="180">
        <v>4</v>
      </c>
      <c r="D6" s="185" t="s">
        <v>23</v>
      </c>
      <c r="E6" s="180">
        <v>2022</v>
      </c>
      <c r="G6" s="185" t="s">
        <v>41</v>
      </c>
      <c r="H6" s="180">
        <v>25</v>
      </c>
      <c r="I6" s="180">
        <v>4</v>
      </c>
      <c r="J6" s="186" t="s">
        <v>468</v>
      </c>
      <c r="N6" s="187">
        <v>0.7</v>
      </c>
      <c r="T6" s="187">
        <v>0.25</v>
      </c>
      <c r="X6" s="180">
        <f>'Dati par projektu'!C11</f>
        <v>0</v>
      </c>
    </row>
    <row r="7" spans="1:24" x14ac:dyDescent="0.25">
      <c r="A7" s="180" t="s">
        <v>379</v>
      </c>
      <c r="C7" s="180">
        <v>5</v>
      </c>
      <c r="D7" s="185" t="s">
        <v>24</v>
      </c>
      <c r="E7" s="180">
        <v>2023</v>
      </c>
      <c r="G7" s="185" t="s">
        <v>42</v>
      </c>
      <c r="H7" s="188" t="s">
        <v>46</v>
      </c>
      <c r="J7" s="186"/>
      <c r="N7" s="187">
        <v>0.65</v>
      </c>
      <c r="T7" s="187">
        <v>0.3</v>
      </c>
      <c r="X7" s="180">
        <f>'Dati par projektu'!C12</f>
        <v>0</v>
      </c>
    </row>
    <row r="8" spans="1:24" x14ac:dyDescent="0.25">
      <c r="A8" s="180" t="s">
        <v>380</v>
      </c>
      <c r="C8" s="180">
        <v>6</v>
      </c>
      <c r="D8" s="185" t="s">
        <v>25</v>
      </c>
      <c r="E8" s="180">
        <v>2024</v>
      </c>
      <c r="G8" s="185" t="s">
        <v>35</v>
      </c>
      <c r="H8" s="188" t="s">
        <v>47</v>
      </c>
      <c r="J8" s="186"/>
      <c r="N8" s="187">
        <v>0.6</v>
      </c>
      <c r="T8" s="187"/>
    </row>
    <row r="9" spans="1:24" x14ac:dyDescent="0.25">
      <c r="A9" s="180" t="s">
        <v>381</v>
      </c>
      <c r="C9" s="180">
        <v>7</v>
      </c>
      <c r="D9" s="185" t="s">
        <v>26</v>
      </c>
      <c r="E9" s="180">
        <v>2025</v>
      </c>
      <c r="G9" s="185" t="s">
        <v>43</v>
      </c>
      <c r="H9" s="188" t="s">
        <v>47</v>
      </c>
      <c r="N9" s="187">
        <v>0.55000000000000004</v>
      </c>
    </row>
    <row r="10" spans="1:24" x14ac:dyDescent="0.25">
      <c r="A10" s="180" t="s">
        <v>382</v>
      </c>
      <c r="C10" s="180">
        <v>8</v>
      </c>
      <c r="D10" s="185" t="s">
        <v>27</v>
      </c>
      <c r="E10" s="180">
        <v>2026</v>
      </c>
      <c r="G10" s="185" t="s">
        <v>44</v>
      </c>
      <c r="H10" s="188" t="s">
        <v>48</v>
      </c>
      <c r="N10" s="187">
        <v>0.5</v>
      </c>
    </row>
    <row r="11" spans="1:24" x14ac:dyDescent="0.25">
      <c r="A11" s="180" t="s">
        <v>383</v>
      </c>
      <c r="C11" s="180">
        <v>9</v>
      </c>
      <c r="D11" s="185" t="s">
        <v>28</v>
      </c>
      <c r="E11" s="180">
        <v>2027</v>
      </c>
      <c r="G11" s="185" t="s">
        <v>36</v>
      </c>
      <c r="H11" s="188" t="s">
        <v>47</v>
      </c>
      <c r="N11" s="187">
        <v>0.45</v>
      </c>
    </row>
    <row r="12" spans="1:24" x14ac:dyDescent="0.25">
      <c r="A12" s="180" t="s">
        <v>384</v>
      </c>
      <c r="C12" s="180">
        <v>10</v>
      </c>
      <c r="D12" s="185" t="s">
        <v>29</v>
      </c>
      <c r="E12" s="180">
        <v>2028</v>
      </c>
      <c r="G12" s="185" t="s">
        <v>37</v>
      </c>
      <c r="H12" s="189" t="s">
        <v>49</v>
      </c>
      <c r="N12" s="187">
        <v>0.4</v>
      </c>
    </row>
    <row r="13" spans="1:24" x14ac:dyDescent="0.25">
      <c r="A13" s="180" t="s">
        <v>385</v>
      </c>
      <c r="C13" s="180">
        <v>11</v>
      </c>
      <c r="D13" s="185" t="s">
        <v>30</v>
      </c>
      <c r="E13" s="180">
        <v>2029</v>
      </c>
      <c r="N13" s="187">
        <v>0.3</v>
      </c>
    </row>
    <row r="14" spans="1:24" x14ac:dyDescent="0.25">
      <c r="A14" s="180" t="s">
        <v>386</v>
      </c>
      <c r="C14" s="180">
        <v>12</v>
      </c>
      <c r="D14" s="185" t="s">
        <v>31</v>
      </c>
      <c r="E14" s="180">
        <v>2030</v>
      </c>
      <c r="N14" s="187">
        <v>0</v>
      </c>
    </row>
    <row r="15" spans="1:24" x14ac:dyDescent="0.25">
      <c r="A15" s="180" t="s">
        <v>387</v>
      </c>
      <c r="C15" s="180">
        <v>13</v>
      </c>
    </row>
    <row r="16" spans="1:24" x14ac:dyDescent="0.25">
      <c r="A16" s="180" t="s">
        <v>388</v>
      </c>
      <c r="C16" s="180">
        <v>14</v>
      </c>
    </row>
    <row r="17" spans="1:3" x14ac:dyDescent="0.25">
      <c r="A17" s="180" t="s">
        <v>389</v>
      </c>
      <c r="C17" s="180">
        <v>15</v>
      </c>
    </row>
    <row r="18" spans="1:3" x14ac:dyDescent="0.25">
      <c r="A18" s="180" t="s">
        <v>390</v>
      </c>
      <c r="C18" s="180">
        <v>16</v>
      </c>
    </row>
    <row r="19" spans="1:3" x14ac:dyDescent="0.25">
      <c r="A19" s="180" t="s">
        <v>391</v>
      </c>
      <c r="C19" s="180">
        <v>17</v>
      </c>
    </row>
    <row r="20" spans="1:3" x14ac:dyDescent="0.25">
      <c r="A20" s="180" t="s">
        <v>392</v>
      </c>
      <c r="C20" s="180">
        <v>18</v>
      </c>
    </row>
    <row r="21" spans="1:3" x14ac:dyDescent="0.25">
      <c r="A21" s="180" t="s">
        <v>393</v>
      </c>
      <c r="C21" s="180">
        <v>19</v>
      </c>
    </row>
    <row r="22" spans="1:3" x14ac:dyDescent="0.25">
      <c r="A22" s="180" t="s">
        <v>394</v>
      </c>
      <c r="C22" s="180">
        <v>20</v>
      </c>
    </row>
    <row r="23" spans="1:3" x14ac:dyDescent="0.25">
      <c r="A23" s="180" t="s">
        <v>395</v>
      </c>
      <c r="C23" s="180">
        <v>21</v>
      </c>
    </row>
    <row r="24" spans="1:3" x14ac:dyDescent="0.25">
      <c r="A24" s="180" t="s">
        <v>396</v>
      </c>
      <c r="C24" s="180">
        <v>22</v>
      </c>
    </row>
    <row r="25" spans="1:3" x14ac:dyDescent="0.25">
      <c r="A25" s="180" t="s">
        <v>149</v>
      </c>
      <c r="C25" s="180">
        <v>23</v>
      </c>
    </row>
    <row r="26" spans="1:3" x14ac:dyDescent="0.25">
      <c r="A26" s="180" t="s">
        <v>397</v>
      </c>
      <c r="C26" s="180">
        <v>24</v>
      </c>
    </row>
    <row r="27" spans="1:3" x14ac:dyDescent="0.25">
      <c r="A27" s="180" t="s">
        <v>306</v>
      </c>
      <c r="C27" s="180">
        <v>25</v>
      </c>
    </row>
    <row r="28" spans="1:3" x14ac:dyDescent="0.25">
      <c r="A28" s="180" t="s">
        <v>398</v>
      </c>
      <c r="C28" s="180">
        <v>26</v>
      </c>
    </row>
    <row r="29" spans="1:3" x14ac:dyDescent="0.25">
      <c r="A29" s="180" t="s">
        <v>399</v>
      </c>
      <c r="C29" s="180">
        <v>27</v>
      </c>
    </row>
    <row r="30" spans="1:3" x14ac:dyDescent="0.25">
      <c r="A30" s="180" t="s">
        <v>400</v>
      </c>
      <c r="C30" s="180">
        <v>28</v>
      </c>
    </row>
    <row r="31" spans="1:3" x14ac:dyDescent="0.25">
      <c r="A31" s="180" t="s">
        <v>401</v>
      </c>
      <c r="C31" s="180">
        <v>29</v>
      </c>
    </row>
    <row r="32" spans="1:3" x14ac:dyDescent="0.25">
      <c r="A32" s="180" t="s">
        <v>402</v>
      </c>
      <c r="C32" s="180">
        <v>30</v>
      </c>
    </row>
    <row r="33" spans="1:3" x14ac:dyDescent="0.25">
      <c r="A33" s="180" t="s">
        <v>403</v>
      </c>
      <c r="C33" s="180">
        <v>31</v>
      </c>
    </row>
    <row r="34" spans="1:3" x14ac:dyDescent="0.25">
      <c r="A34" s="180" t="s">
        <v>404</v>
      </c>
    </row>
    <row r="35" spans="1:3" x14ac:dyDescent="0.25">
      <c r="A35" s="180" t="s">
        <v>405</v>
      </c>
    </row>
    <row r="36" spans="1:3" x14ac:dyDescent="0.25">
      <c r="A36" s="180" t="s">
        <v>406</v>
      </c>
    </row>
    <row r="37" spans="1:3" x14ac:dyDescent="0.25">
      <c r="A37" s="180" t="s">
        <v>407</v>
      </c>
    </row>
    <row r="38" spans="1:3" x14ac:dyDescent="0.25">
      <c r="A38" s="180" t="s">
        <v>408</v>
      </c>
    </row>
    <row r="39" spans="1:3" x14ac:dyDescent="0.25">
      <c r="A39" s="180" t="s">
        <v>409</v>
      </c>
    </row>
    <row r="40" spans="1:3" x14ac:dyDescent="0.25">
      <c r="A40" s="180" t="s">
        <v>410</v>
      </c>
    </row>
    <row r="41" spans="1:3" x14ac:dyDescent="0.25">
      <c r="A41" s="180" t="s">
        <v>411</v>
      </c>
    </row>
    <row r="42" spans="1:3" x14ac:dyDescent="0.25">
      <c r="A42" s="180" t="s">
        <v>412</v>
      </c>
    </row>
    <row r="43" spans="1:3" x14ac:dyDescent="0.25">
      <c r="A43" s="180" t="s">
        <v>413</v>
      </c>
    </row>
    <row r="44" spans="1:3" x14ac:dyDescent="0.25">
      <c r="A44" s="180" t="s">
        <v>414</v>
      </c>
    </row>
    <row r="45" spans="1:3" x14ac:dyDescent="0.25">
      <c r="A45" s="180" t="s">
        <v>415</v>
      </c>
    </row>
  </sheetData>
  <sheetProtection algorithmName="SHA-512" hashValue="aidEeBfp65CFj/qieH0M8zB9Be3jp0ULhnHew8NfHthe7AbUZ36LIgIJ6LFgHdzH6M9UaSzyaUKlnFZERxLdgw==" saltValue="Gg9vGGHmgN37AJMR7xS1e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18" sqref="I18"/>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32" width="0" style="305" hidden="1" customWidth="1"/>
    <col min="33" max="69" width="9.140625" style="305"/>
    <col min="70" max="16384" width="9.140625" style="386"/>
  </cols>
  <sheetData>
    <row r="1" spans="1:69" s="236" customFormat="1" ht="27" customHeight="1" x14ac:dyDescent="0.25">
      <c r="A1" s="616" t="s">
        <v>143</v>
      </c>
      <c r="B1" s="616"/>
      <c r="C1" s="584"/>
      <c r="D1" s="624" t="s">
        <v>471</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x14ac:dyDescent="0.2">
      <c r="A2" s="565"/>
    </row>
    <row r="3" spans="1:69" s="305" customFormat="1" ht="18.75" x14ac:dyDescent="0.3">
      <c r="A3" s="565"/>
      <c r="B3" s="586" t="s">
        <v>147</v>
      </c>
      <c r="C3" s="625"/>
      <c r="D3" s="626"/>
      <c r="E3" s="626"/>
      <c r="F3" s="627"/>
      <c r="G3" s="606" t="s">
        <v>486</v>
      </c>
      <c r="H3" s="628"/>
      <c r="I3" s="629"/>
      <c r="J3" s="630"/>
      <c r="AA3" s="586" t="s">
        <v>314</v>
      </c>
      <c r="AB3" s="586"/>
      <c r="AC3" s="586"/>
      <c r="AD3" s="586"/>
      <c r="AE3" s="598"/>
      <c r="AF3" s="587" t="s">
        <v>358</v>
      </c>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c r="BQ4" s="386"/>
    </row>
    <row r="5" spans="1:69" ht="27"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69"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69"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69" s="305" customFormat="1" x14ac:dyDescent="0.2">
      <c r="A22" s="546" t="s">
        <v>70</v>
      </c>
      <c r="B22" s="13" t="s">
        <v>311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69" s="305" customFormat="1" x14ac:dyDescent="0.2">
      <c r="A23" s="546" t="s">
        <v>72</v>
      </c>
      <c r="B23" s="13"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69" s="305" customFormat="1" x14ac:dyDescent="0.2">
      <c r="A24" s="546" t="s">
        <v>74</v>
      </c>
      <c r="B24" s="13"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69" s="305" customFormat="1" ht="15" customHeight="1" x14ac:dyDescent="0.2">
      <c r="A25" s="546" t="s">
        <v>75</v>
      </c>
      <c r="B25" s="13"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69" s="305" customFormat="1" x14ac:dyDescent="0.2">
      <c r="A26" s="546" t="s">
        <v>77</v>
      </c>
      <c r="B26" s="13"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69" s="305" customFormat="1" x14ac:dyDescent="0.2">
      <c r="A27" s="546" t="s">
        <v>79</v>
      </c>
      <c r="B27" s="13"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69" s="305" customFormat="1" x14ac:dyDescent="0.2">
      <c r="A28" s="541">
        <v>8</v>
      </c>
      <c r="B28" s="9"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69" s="305" customFormat="1" x14ac:dyDescent="0.2">
      <c r="A29" s="541">
        <v>9</v>
      </c>
      <c r="B29" s="9"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69" s="305" customFormat="1" x14ac:dyDescent="0.2">
      <c r="A30" s="541">
        <v>10</v>
      </c>
      <c r="B30" s="9"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69" s="305" customFormat="1" ht="25.5" x14ac:dyDescent="0.2">
      <c r="A31" s="541">
        <v>11</v>
      </c>
      <c r="B31" s="9" t="s">
        <v>312</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69"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69"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69"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69" s="305" customFormat="1" x14ac:dyDescent="0.2">
      <c r="A35" s="541">
        <v>15</v>
      </c>
      <c r="B35" s="542" t="s">
        <v>107</v>
      </c>
      <c r="C35" s="228">
        <v>1</v>
      </c>
      <c r="D35" s="569">
        <f t="shared" si="2"/>
        <v>0</v>
      </c>
      <c r="E35" s="570" t="e">
        <f t="shared" si="0"/>
        <v>#DIV/0!</v>
      </c>
      <c r="F35" s="575">
        <f t="shared" si="9"/>
        <v>0</v>
      </c>
      <c r="G35" s="575">
        <f t="shared" si="9"/>
        <v>0</v>
      </c>
      <c r="H35" s="585">
        <v>0</v>
      </c>
      <c r="I35" s="20"/>
      <c r="J35" s="585">
        <v>0</v>
      </c>
      <c r="K35" s="20"/>
      <c r="L35" s="585">
        <v>0</v>
      </c>
      <c r="M35" s="20"/>
      <c r="N35" s="585">
        <v>0</v>
      </c>
      <c r="O35" s="19"/>
      <c r="P35" s="585">
        <v>0</v>
      </c>
      <c r="Q35" s="19"/>
      <c r="R35" s="585">
        <v>0</v>
      </c>
      <c r="S35" s="19"/>
      <c r="T35" s="585">
        <v>0</v>
      </c>
      <c r="U35" s="19"/>
      <c r="V35" s="585">
        <v>0</v>
      </c>
      <c r="W35" s="19"/>
      <c r="X35" s="585">
        <v>0</v>
      </c>
      <c r="Y35" s="19"/>
      <c r="AE35" s="369"/>
      <c r="AF35" s="369"/>
      <c r="AG35" s="369"/>
      <c r="AH35" s="369"/>
      <c r="AI35" s="369"/>
      <c r="AJ35" s="369"/>
      <c r="AK35" s="369"/>
      <c r="AL35" s="369"/>
      <c r="AM35" s="369"/>
      <c r="AN35" s="369"/>
      <c r="AO35" s="369"/>
      <c r="AP35" s="369"/>
      <c r="AQ35" s="369"/>
      <c r="AR35" s="369"/>
      <c r="AS35" s="369"/>
      <c r="AT35" s="369"/>
    </row>
    <row r="36" spans="1:69"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69"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69"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69" x14ac:dyDescent="0.2">
      <c r="A39" s="577"/>
      <c r="B39" s="542" t="s">
        <v>339</v>
      </c>
      <c r="C39" s="579"/>
      <c r="D39" s="580"/>
      <c r="E39" s="578"/>
      <c r="F39" s="581"/>
      <c r="G39" s="581"/>
      <c r="H39" s="571">
        <f>H36-H22-H31</f>
        <v>0</v>
      </c>
      <c r="I39" s="571">
        <f t="shared" ref="I39:Y39" si="13">I36-I22-I31</f>
        <v>0</v>
      </c>
      <c r="J39" s="571">
        <f t="shared" si="13"/>
        <v>0</v>
      </c>
      <c r="K39" s="571">
        <f t="shared" si="13"/>
        <v>0</v>
      </c>
      <c r="L39" s="571">
        <f t="shared" si="13"/>
        <v>0</v>
      </c>
      <c r="M39" s="571">
        <f t="shared" si="13"/>
        <v>0</v>
      </c>
      <c r="N39" s="571">
        <f t="shared" si="13"/>
        <v>0</v>
      </c>
      <c r="O39" s="571">
        <f t="shared" si="13"/>
        <v>0</v>
      </c>
      <c r="P39" s="571">
        <f t="shared" si="13"/>
        <v>0</v>
      </c>
      <c r="Q39" s="571">
        <f t="shared" si="13"/>
        <v>0</v>
      </c>
      <c r="R39" s="571">
        <f t="shared" si="13"/>
        <v>0</v>
      </c>
      <c r="S39" s="571">
        <f t="shared" si="13"/>
        <v>0</v>
      </c>
      <c r="T39" s="571">
        <f t="shared" si="13"/>
        <v>0</v>
      </c>
      <c r="U39" s="571">
        <f t="shared" si="13"/>
        <v>0</v>
      </c>
      <c r="V39" s="571">
        <f t="shared" si="13"/>
        <v>0</v>
      </c>
      <c r="W39" s="571">
        <f t="shared" si="13"/>
        <v>0</v>
      </c>
      <c r="X39" s="571">
        <f t="shared" si="13"/>
        <v>0</v>
      </c>
      <c r="Y39" s="571">
        <f t="shared" si="13"/>
        <v>0</v>
      </c>
      <c r="Z39" s="305"/>
      <c r="AE39" s="369"/>
      <c r="AF39" s="369"/>
      <c r="AG39" s="369"/>
      <c r="AH39" s="369"/>
      <c r="AI39" s="369"/>
      <c r="AJ39" s="369"/>
      <c r="AK39" s="369"/>
      <c r="AL39" s="369"/>
      <c r="AM39" s="369"/>
      <c r="AN39" s="369"/>
      <c r="AO39" s="369"/>
      <c r="AP39" s="369"/>
      <c r="AQ39" s="369"/>
      <c r="AR39" s="369"/>
      <c r="AS39" s="369"/>
      <c r="AT39" s="369"/>
      <c r="BQ39" s="386"/>
    </row>
    <row r="40" spans="1:69" x14ac:dyDescent="0.2">
      <c r="A40" s="577"/>
      <c r="B40" s="542" t="s">
        <v>340</v>
      </c>
      <c r="C40" s="579"/>
      <c r="D40" s="580"/>
      <c r="E40" s="578"/>
      <c r="F40" s="581"/>
      <c r="G40" s="581"/>
      <c r="H40" s="571">
        <f>H22+H31</f>
        <v>0</v>
      </c>
      <c r="I40" s="571">
        <f t="shared" ref="I40:Y40" si="14">I22+I31</f>
        <v>0</v>
      </c>
      <c r="J40" s="571">
        <f t="shared" si="14"/>
        <v>0</v>
      </c>
      <c r="K40" s="571">
        <f t="shared" si="14"/>
        <v>0</v>
      </c>
      <c r="L40" s="571">
        <f t="shared" si="14"/>
        <v>0</v>
      </c>
      <c r="M40" s="571">
        <f t="shared" si="14"/>
        <v>0</v>
      </c>
      <c r="N40" s="571">
        <f t="shared" si="14"/>
        <v>0</v>
      </c>
      <c r="O40" s="571">
        <f t="shared" si="14"/>
        <v>0</v>
      </c>
      <c r="P40" s="571">
        <f t="shared" si="14"/>
        <v>0</v>
      </c>
      <c r="Q40" s="571">
        <f t="shared" si="14"/>
        <v>0</v>
      </c>
      <c r="R40" s="571">
        <f t="shared" si="14"/>
        <v>0</v>
      </c>
      <c r="S40" s="571">
        <f t="shared" si="14"/>
        <v>0</v>
      </c>
      <c r="T40" s="571">
        <f t="shared" si="14"/>
        <v>0</v>
      </c>
      <c r="U40" s="571">
        <f t="shared" si="14"/>
        <v>0</v>
      </c>
      <c r="V40" s="571">
        <f t="shared" si="14"/>
        <v>0</v>
      </c>
      <c r="W40" s="571">
        <f t="shared" si="14"/>
        <v>0</v>
      </c>
      <c r="X40" s="571">
        <f t="shared" si="14"/>
        <v>0</v>
      </c>
      <c r="Y40" s="571">
        <f t="shared" si="14"/>
        <v>0</v>
      </c>
      <c r="Z40" s="305"/>
      <c r="AE40" s="369"/>
      <c r="AF40" s="369"/>
      <c r="AG40" s="369"/>
      <c r="AH40" s="369"/>
      <c r="AI40" s="369"/>
      <c r="AJ40" s="369"/>
      <c r="AK40" s="369"/>
      <c r="AL40" s="369"/>
      <c r="AM40" s="369"/>
      <c r="AN40" s="369"/>
      <c r="AO40" s="369"/>
      <c r="AP40" s="369"/>
      <c r="AQ40" s="369"/>
      <c r="AR40" s="369"/>
      <c r="AS40" s="369"/>
      <c r="AT40" s="369"/>
      <c r="BQ40" s="386"/>
    </row>
    <row r="41" spans="1:69" s="305" customFormat="1" x14ac:dyDescent="0.2">
      <c r="A41" s="565"/>
    </row>
    <row r="42" spans="1:69" s="305" customFormat="1" x14ac:dyDescent="0.2">
      <c r="A42" s="565"/>
    </row>
    <row r="43" spans="1:69" s="305" customFormat="1" x14ac:dyDescent="0.2">
      <c r="A43" s="565"/>
    </row>
    <row r="44" spans="1:69" s="305" customFormat="1" x14ac:dyDescent="0.2">
      <c r="A44" s="565"/>
    </row>
    <row r="45" spans="1:69" s="305" customFormat="1" x14ac:dyDescent="0.2">
      <c r="A45" s="565"/>
    </row>
    <row r="46" spans="1:69" s="305" customFormat="1" x14ac:dyDescent="0.2">
      <c r="A46" s="565"/>
    </row>
    <row r="47" spans="1:69" s="305" customFormat="1" x14ac:dyDescent="0.2">
      <c r="A47" s="565"/>
    </row>
    <row r="48" spans="1:69"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row r="64" spans="1:1"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sheetData>
  <sheetProtection algorithmName="SHA-512" hashValue="Xi9O5zfWkJl+GKbaNzk9N5/RwOQ/PgFhU9pmJRORv/dztUlVqOgRX6p5+tPb2Vw1cI/GBZ7n9s6vtgXlrSKx5A==" saltValue="QeLsx1hWC1d67i217S6EJ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C3:F3"/>
    <mergeCell ref="H3:J3"/>
    <mergeCell ref="X5:Y5"/>
    <mergeCell ref="L5:M5"/>
    <mergeCell ref="N5:O5"/>
    <mergeCell ref="P5:Q5"/>
    <mergeCell ref="R5:S5"/>
    <mergeCell ref="T5:U5"/>
    <mergeCell ref="V5:W5"/>
  </mergeCells>
  <conditionalFormatting sqref="F11:G11">
    <cfRule type="containsText" dxfId="116" priority="6" stopIfTrue="1" operator="containsText" text="PĀRSNIEGTAS IZMAKSAS">
      <formula>NOT(ISERROR(SEARCH("PĀRSNIEGTAS IZMAKSAS",F11)))</formula>
    </cfRule>
  </conditionalFormatting>
  <conditionalFormatting sqref="F16:G16">
    <cfRule type="containsText" dxfId="115" priority="5" stopIfTrue="1" operator="containsText" text="PĀRSNIEGTAS IZMAKSAS">
      <formula>NOT(ISERROR(SEARCH("PĀRSNIEGTAS IZMAKSAS",F16)))</formula>
    </cfRule>
  </conditionalFormatting>
  <conditionalFormatting sqref="D38">
    <cfRule type="containsText" dxfId="114" priority="4" stopIfTrue="1" operator="containsText" text="PĀRSNIEGTAS IZMAKSAS">
      <formula>NOT(ISERROR(SEARCH("PĀRSNIEGTAS IZMAKSAS",D38)))</formula>
    </cfRule>
  </conditionalFormatting>
  <conditionalFormatting sqref="F8:G8 D7:D36">
    <cfRule type="containsText" dxfId="113" priority="8" stopIfTrue="1" operator="containsText" text="PĀRSNIEGTAS IZMAKSAS">
      <formula>NOT(ISERROR(SEARCH("PĀRSNIEGTAS IZMAKSAS",D7)))</formula>
    </cfRule>
  </conditionalFormatting>
  <conditionalFormatting sqref="J5:Y5">
    <cfRule type="cellIs" dxfId="112" priority="7" operator="equal">
      <formula>"x"</formula>
    </cfRule>
  </conditionalFormatting>
  <conditionalFormatting sqref="D37">
    <cfRule type="containsText" dxfId="111" priority="3" stopIfTrue="1" operator="containsText" text="PĀRSNIEGTAS IZMAKSAS">
      <formula>NOT(ISERROR(SEARCH("PĀRSNIEGTAS IZMAKSAS",D37)))</formula>
    </cfRule>
  </conditionalFormatting>
  <conditionalFormatting sqref="D39">
    <cfRule type="containsText" dxfId="110" priority="2" stopIfTrue="1" operator="containsText" text="PĀRSNIEGTAS IZMAKSAS">
      <formula>NOT(ISERROR(SEARCH("PĀRSNIEGTAS IZMAKSAS",D39)))</formula>
    </cfRule>
  </conditionalFormatting>
  <conditionalFormatting sqref="D40">
    <cfRule type="containsText" dxfId="109" priority="1" stopIfTrue="1" operator="containsText" text="PĀRSNIEGTAS IZMAKSAS">
      <formula>NOT(ISERROR(SEARCH("PĀRSNIEGTAS IZMAKSAS",D40)))</formula>
    </cfRule>
  </conditionalFormatting>
  <hyperlinks>
    <hyperlink ref="AF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Izvēlies projekta iesniedzējam atbilstošu valsts budžeta dotācijas īpatsvaru" xr:uid="{3E56AEFB-70C2-4A16-8436-D7189123934D}">
          <x14:formula1>
            <xm:f>Dati!$T$2:$T$7</xm:f>
          </x14:formula1>
          <xm:sqref>AE3</xm:sqref>
        </x14:dataValidation>
        <x14:dataValidation type="list" allowBlank="1" showInputMessage="1" showErrorMessage="1" promptTitle="Izvēlies atbilstošu likmi" xr:uid="{961492FC-991B-4BA2-9FE7-D68F96809E18}">
          <x14:formula1>
            <xm:f>Dati!$N$3:$N$14</xm:f>
          </x14:formula1>
          <xm:sqref>C7 C22:C36 C17:C20 C12:C15 C9:C10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B13" sqref="B13"/>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43" width="0" style="305" hidden="1" customWidth="1"/>
    <col min="44" max="69" width="9.140625" style="305"/>
    <col min="70" max="16384" width="9.140625" style="386"/>
  </cols>
  <sheetData>
    <row r="1" spans="1:69" s="236" customFormat="1" ht="27" customHeight="1" x14ac:dyDescent="0.25">
      <c r="A1" s="616" t="s">
        <v>144</v>
      </c>
      <c r="B1" s="616"/>
      <c r="C1" s="584"/>
      <c r="D1" s="624" t="s">
        <v>466</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x14ac:dyDescent="0.2">
      <c r="A2" s="565"/>
    </row>
    <row r="3" spans="1:69" s="305" customFormat="1" ht="18.75" x14ac:dyDescent="0.3">
      <c r="A3" s="565"/>
      <c r="B3" s="586" t="s">
        <v>147</v>
      </c>
      <c r="C3" s="625"/>
      <c r="D3" s="626"/>
      <c r="E3" s="626"/>
      <c r="F3" s="627"/>
      <c r="G3" s="606" t="s">
        <v>486</v>
      </c>
      <c r="H3" s="628"/>
      <c r="I3" s="629"/>
      <c r="J3" s="630"/>
      <c r="AA3" s="586" t="s">
        <v>314</v>
      </c>
      <c r="AB3" s="586"/>
      <c r="AC3" s="586"/>
      <c r="AD3" s="586"/>
      <c r="AE3" s="598"/>
      <c r="AF3" s="587" t="s">
        <v>358</v>
      </c>
      <c r="AJ3" s="631" t="s">
        <v>435</v>
      </c>
      <c r="AK3" s="631"/>
      <c r="AL3" s="631"/>
      <c r="AM3" s="631"/>
      <c r="AN3" s="232"/>
      <c r="AQ3" s="3">
        <f>IF(AN3="",0,IF(AN3="Jā",2,1))</f>
        <v>0</v>
      </c>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c r="BQ4" s="386"/>
    </row>
    <row r="5" spans="1:69" ht="19.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69"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69"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69" s="305" customFormat="1" x14ac:dyDescent="0.2">
      <c r="A22" s="546" t="s">
        <v>70</v>
      </c>
      <c r="B22" s="547" t="s">
        <v>71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69" s="305" customFormat="1" x14ac:dyDescent="0.2">
      <c r="A23" s="546" t="s">
        <v>72</v>
      </c>
      <c r="B23" s="547"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69" s="305" customFormat="1" x14ac:dyDescent="0.2">
      <c r="A24" s="546" t="s">
        <v>74</v>
      </c>
      <c r="B24" s="547"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69" s="305" customFormat="1" ht="15" customHeight="1" x14ac:dyDescent="0.2">
      <c r="A25" s="546" t="s">
        <v>75</v>
      </c>
      <c r="B25" s="547"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69" s="305" customFormat="1" x14ac:dyDescent="0.2">
      <c r="A26" s="546" t="s">
        <v>77</v>
      </c>
      <c r="B26" s="547"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69" s="305" customFormat="1" x14ac:dyDescent="0.2">
      <c r="A27" s="546" t="s">
        <v>79</v>
      </c>
      <c r="B27" s="547"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69" s="305" customFormat="1" x14ac:dyDescent="0.2">
      <c r="A28" s="541">
        <v>8</v>
      </c>
      <c r="B28" s="542"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69" s="305" customFormat="1" x14ac:dyDescent="0.2">
      <c r="A29" s="541">
        <v>9</v>
      </c>
      <c r="B29" s="542"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69" s="305" customFormat="1" x14ac:dyDescent="0.2">
      <c r="A30" s="541">
        <v>10</v>
      </c>
      <c r="B30" s="542"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69" s="305" customFormat="1" ht="25.5" x14ac:dyDescent="0.2">
      <c r="A31" s="541">
        <v>11</v>
      </c>
      <c r="B31" s="542" t="s">
        <v>83</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69"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46"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46"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46" s="305" customFormat="1" x14ac:dyDescent="0.2">
      <c r="A35" s="541">
        <v>15</v>
      </c>
      <c r="B35" s="542" t="s">
        <v>107</v>
      </c>
      <c r="C35" s="228">
        <v>1</v>
      </c>
      <c r="D35" s="569">
        <f t="shared" si="2"/>
        <v>0</v>
      </c>
      <c r="E35" s="570" t="e">
        <f t="shared" si="0"/>
        <v>#DIV/0!</v>
      </c>
      <c r="F35" s="575">
        <f t="shared" si="9"/>
        <v>0</v>
      </c>
      <c r="G35" s="575">
        <f t="shared" si="9"/>
        <v>0</v>
      </c>
      <c r="H35" s="20"/>
      <c r="I35" s="20"/>
      <c r="J35" s="20"/>
      <c r="K35" s="20"/>
      <c r="L35" s="20"/>
      <c r="M35" s="20"/>
      <c r="N35" s="19"/>
      <c r="O35" s="19"/>
      <c r="P35" s="19"/>
      <c r="Q35" s="19"/>
      <c r="R35" s="19"/>
      <c r="S35" s="19"/>
      <c r="T35" s="19"/>
      <c r="U35" s="19"/>
      <c r="V35" s="19"/>
      <c r="W35" s="19"/>
      <c r="X35" s="19"/>
      <c r="Y35" s="19"/>
      <c r="AE35" s="369"/>
      <c r="AF35" s="369"/>
      <c r="AG35" s="369"/>
      <c r="AH35" s="369"/>
      <c r="AI35" s="369"/>
      <c r="AJ35" s="369"/>
      <c r="AK35" s="369"/>
      <c r="AL35" s="369"/>
      <c r="AM35" s="369"/>
      <c r="AN35" s="369"/>
      <c r="AO35" s="369"/>
      <c r="AP35" s="369"/>
      <c r="AQ35" s="369"/>
      <c r="AR35" s="369"/>
      <c r="AS35" s="369"/>
      <c r="AT35" s="369"/>
    </row>
    <row r="36" spans="1:46"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46"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46"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46" s="305" customFormat="1" x14ac:dyDescent="0.2">
      <c r="A39" s="565"/>
    </row>
    <row r="40" spans="1:46" s="305" customFormat="1" x14ac:dyDescent="0.2">
      <c r="A40" s="565"/>
    </row>
    <row r="41" spans="1:46" s="305" customFormat="1" x14ac:dyDescent="0.2">
      <c r="A41" s="565"/>
    </row>
    <row r="42" spans="1:46" s="305" customFormat="1" x14ac:dyDescent="0.2">
      <c r="A42" s="565"/>
    </row>
    <row r="43" spans="1:46" s="305" customFormat="1" x14ac:dyDescent="0.2">
      <c r="A43" s="565"/>
    </row>
    <row r="44" spans="1:46" s="305" customFormat="1" x14ac:dyDescent="0.2">
      <c r="A44" s="565"/>
    </row>
    <row r="45" spans="1:46" s="305" customFormat="1" x14ac:dyDescent="0.2">
      <c r="A45" s="565"/>
    </row>
    <row r="46" spans="1:46" s="305" customFormat="1" x14ac:dyDescent="0.2">
      <c r="A46" s="565"/>
    </row>
    <row r="47" spans="1:46" s="305" customFormat="1" x14ac:dyDescent="0.2">
      <c r="A47" s="565"/>
    </row>
    <row r="48" spans="1:46"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row r="64" spans="1:1"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sheetData>
  <sheetProtection algorithmName="SHA-512" hashValue="Od/roPGo+pcOhHMcn03epPVUk0FbDRmtMA42Nc6lZkoxR0N/ZMaZjbBORRl4ewPOymNYoEW/qxsyH8yk9CQnVQ==" saltValue="4ReWXUA1fbC72K+QvMQMdg==" spinCount="100000" sheet="1" formatCells="0" formatColumns="0" formatRows="0" insertColumns="0" insertRows="0" insertHyperlinks="0" deleteColumns="0" deleteRows="0" sort="0" autoFilter="0" pivotTables="0"/>
  <mergeCells count="20">
    <mergeCell ref="A1:B1"/>
    <mergeCell ref="D1:V1"/>
    <mergeCell ref="A4:C4"/>
    <mergeCell ref="A5:A6"/>
    <mergeCell ref="B5:B6"/>
    <mergeCell ref="C5:C6"/>
    <mergeCell ref="D5:E5"/>
    <mergeCell ref="F5:G5"/>
    <mergeCell ref="AJ3:AM3"/>
    <mergeCell ref="C3:F3"/>
    <mergeCell ref="H3:J3"/>
    <mergeCell ref="X5:Y5"/>
    <mergeCell ref="L5:M5"/>
    <mergeCell ref="N5:O5"/>
    <mergeCell ref="P5:Q5"/>
    <mergeCell ref="R5:S5"/>
    <mergeCell ref="T5:U5"/>
    <mergeCell ref="V5:W5"/>
    <mergeCell ref="H5:I5"/>
    <mergeCell ref="J5:K5"/>
  </mergeCells>
  <conditionalFormatting sqref="F11:G11">
    <cfRule type="containsText" dxfId="108" priority="4" stopIfTrue="1" operator="containsText" text="PĀRSNIEGTAS IZMAKSAS">
      <formula>NOT(ISERROR(SEARCH("PĀRSNIEGTAS IZMAKSAS",F11)))</formula>
    </cfRule>
  </conditionalFormatting>
  <conditionalFormatting sqref="F16:G16">
    <cfRule type="containsText" dxfId="107" priority="3" stopIfTrue="1" operator="containsText" text="PĀRSNIEGTAS IZMAKSAS">
      <formula>NOT(ISERROR(SEARCH("PĀRSNIEGTAS IZMAKSAS",F16)))</formula>
    </cfRule>
  </conditionalFormatting>
  <conditionalFormatting sqref="D38">
    <cfRule type="containsText" dxfId="106" priority="2" stopIfTrue="1" operator="containsText" text="PĀRSNIEGTAS IZMAKSAS">
      <formula>NOT(ISERROR(SEARCH("PĀRSNIEGTAS IZMAKSAS",D38)))</formula>
    </cfRule>
  </conditionalFormatting>
  <conditionalFormatting sqref="F8:G8 D7:D36">
    <cfRule type="containsText" dxfId="105" priority="6" stopIfTrue="1" operator="containsText" text="PĀRSNIEGTAS IZMAKSAS">
      <formula>NOT(ISERROR(SEARCH("PĀRSNIEGTAS IZMAKSAS",D7)))</formula>
    </cfRule>
  </conditionalFormatting>
  <conditionalFormatting sqref="J5:Y5">
    <cfRule type="cellIs" dxfId="104" priority="5" operator="equal">
      <formula>"x"</formula>
    </cfRule>
  </conditionalFormatting>
  <conditionalFormatting sqref="D37">
    <cfRule type="containsText" dxfId="103" priority="1" stopIfTrue="1" operator="containsText" text="PĀRSNIEGTAS IZMAKSAS">
      <formula>NOT(ISERROR(SEARCH("PĀRSNIEGTAS IZMAKSAS",D37)))</formula>
    </cfRule>
  </conditionalFormatting>
  <hyperlinks>
    <hyperlink ref="AF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Izvēlies Jā vai Nē" xr:uid="{C6015ADF-E4DD-4AF5-8655-72FA69A1273F}">
          <x14:formula1>
            <xm:f>Dati!$R$2:$R$4</xm:f>
          </x14:formula1>
          <xm:sqref>AN3</xm:sqref>
        </x14:dataValidation>
        <x14:dataValidation type="list" allowBlank="1" showInputMessage="1" showErrorMessage="1" prompt="Izvēlies projekta iesniedzējam atbilstošu valsts budžeta dotācijas īpatsvaru" xr:uid="{FE2EB1F2-77AD-451D-9835-30E9D79F2ECA}">
          <x14:formula1>
            <xm:f>Dati!$T$2:$T$7</xm:f>
          </x14:formula1>
          <xm:sqref>AE3</xm:sqref>
        </x14:dataValidation>
        <x14:dataValidation type="list" allowBlank="1" showInputMessage="1" showErrorMessage="1" promptTitle="Izvēlies atbilstošu likmi" xr:uid="{FAEC577C-33E0-44B1-AB1A-2FB8F2F529E5}">
          <x14:formula1>
            <xm:f>Dati!$N$3:$N$14</xm:f>
          </x14:formula1>
          <xm:sqref>C7 C22:C36 C17:C20 C12:C15 C9:C10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L7" activePane="bottomRight" state="frozen"/>
      <selection activeCell="J25" sqref="J25"/>
      <selection pane="topRight" activeCell="J25" sqref="J25"/>
      <selection pane="bottomLeft" activeCell="J25" sqref="J25"/>
      <selection pane="bottomRight" activeCell="H12" sqref="H12"/>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69" width="9.140625" style="305"/>
    <col min="70" max="16384" width="9.140625" style="386"/>
  </cols>
  <sheetData>
    <row r="1" spans="1:69" s="236" customFormat="1" ht="27" customHeight="1" x14ac:dyDescent="0.25">
      <c r="A1" s="616" t="s">
        <v>145</v>
      </c>
      <c r="B1" s="616"/>
      <c r="C1" s="584"/>
      <c r="D1" s="624" t="s">
        <v>493</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x14ac:dyDescent="0.2">
      <c r="A2" s="565"/>
    </row>
    <row r="3" spans="1:69" s="305" customFormat="1" ht="18.75" x14ac:dyDescent="0.3">
      <c r="A3" s="565"/>
      <c r="B3" s="586" t="s">
        <v>481</v>
      </c>
      <c r="C3" s="625"/>
      <c r="D3" s="626"/>
      <c r="E3" s="626"/>
      <c r="F3" s="627"/>
      <c r="G3" s="606" t="s">
        <v>486</v>
      </c>
      <c r="H3" s="628"/>
      <c r="I3" s="629"/>
      <c r="J3" s="630"/>
      <c r="K3" s="632" t="s">
        <v>487</v>
      </c>
      <c r="L3" s="632"/>
      <c r="M3" s="632"/>
      <c r="N3" s="600"/>
      <c r="O3" s="601"/>
      <c r="P3" s="602"/>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c r="BQ4" s="386"/>
    </row>
    <row r="5" spans="1:69" ht="24"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0.6</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0.6</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0.6</v>
      </c>
      <c r="D10" s="569">
        <f t="shared" si="2"/>
        <v>0</v>
      </c>
      <c r="E10" s="570" t="e">
        <f t="shared" si="0"/>
        <v>#DIV/0!</v>
      </c>
      <c r="F10" s="575">
        <f t="shared" si="1"/>
        <v>0</v>
      </c>
      <c r="G10" s="575">
        <f t="shared" si="1"/>
        <v>0</v>
      </c>
      <c r="H10" s="585">
        <v>0</v>
      </c>
      <c r="I10" s="585">
        <v>0</v>
      </c>
      <c r="J10" s="585">
        <v>0</v>
      </c>
      <c r="K10" s="585">
        <v>0</v>
      </c>
      <c r="L10" s="585">
        <v>0</v>
      </c>
      <c r="M10" s="585">
        <v>0</v>
      </c>
      <c r="N10" s="585">
        <v>0</v>
      </c>
      <c r="O10" s="585">
        <v>0</v>
      </c>
      <c r="P10" s="585">
        <v>0</v>
      </c>
      <c r="Q10" s="585">
        <v>0</v>
      </c>
      <c r="R10" s="585">
        <v>0</v>
      </c>
      <c r="S10" s="585">
        <v>0</v>
      </c>
      <c r="T10" s="585">
        <v>0</v>
      </c>
      <c r="U10" s="585">
        <v>0</v>
      </c>
      <c r="V10" s="585">
        <v>0</v>
      </c>
      <c r="W10" s="585">
        <v>0</v>
      </c>
      <c r="X10" s="585">
        <v>0</v>
      </c>
      <c r="Y10" s="585">
        <v>0</v>
      </c>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0.6</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0.6</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0.6</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0.6</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0.6</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0.6</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s="305" customFormat="1" x14ac:dyDescent="0.2">
      <c r="A19" s="546" t="s">
        <v>101</v>
      </c>
      <c r="B19" s="547" t="s">
        <v>98</v>
      </c>
      <c r="C19" s="228">
        <v>0.6</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69" s="305" customFormat="1" x14ac:dyDescent="0.2">
      <c r="A20" s="546" t="s">
        <v>102</v>
      </c>
      <c r="B20" s="547" t="s">
        <v>80</v>
      </c>
      <c r="C20" s="228">
        <v>0.6</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69"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69" s="305" customFormat="1" x14ac:dyDescent="0.2">
      <c r="A22" s="546" t="s">
        <v>70</v>
      </c>
      <c r="B22" s="13" t="s">
        <v>490</v>
      </c>
      <c r="C22" s="228">
        <v>0.6</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69" s="305" customFormat="1" x14ac:dyDescent="0.2">
      <c r="A23" s="546" t="s">
        <v>72</v>
      </c>
      <c r="B23" s="13" t="s">
        <v>73</v>
      </c>
      <c r="C23" s="228">
        <v>0.6</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69" s="305" customFormat="1" x14ac:dyDescent="0.2">
      <c r="A24" s="546" t="s">
        <v>74</v>
      </c>
      <c r="B24" s="13" t="s">
        <v>87</v>
      </c>
      <c r="C24" s="228">
        <v>0.6</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69" s="305" customFormat="1" ht="15" customHeight="1" x14ac:dyDescent="0.2">
      <c r="A25" s="546" t="s">
        <v>75</v>
      </c>
      <c r="B25" s="13" t="s">
        <v>76</v>
      </c>
      <c r="C25" s="228">
        <v>0.6</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69" s="305" customFormat="1" x14ac:dyDescent="0.2">
      <c r="A26" s="546" t="s">
        <v>77</v>
      </c>
      <c r="B26" s="13" t="s">
        <v>78</v>
      </c>
      <c r="C26" s="228">
        <v>0.6</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69" s="305" customFormat="1" x14ac:dyDescent="0.2">
      <c r="A27" s="546" t="s">
        <v>79</v>
      </c>
      <c r="B27" s="13" t="s">
        <v>80</v>
      </c>
      <c r="C27" s="228">
        <v>0.6</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69" s="305" customFormat="1" x14ac:dyDescent="0.2">
      <c r="A28" s="541">
        <v>8</v>
      </c>
      <c r="B28" s="9" t="s">
        <v>103</v>
      </c>
      <c r="C28" s="228">
        <v>0.6</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69" s="305" customFormat="1" x14ac:dyDescent="0.2">
      <c r="A29" s="541">
        <v>9</v>
      </c>
      <c r="B29" s="9" t="s">
        <v>81</v>
      </c>
      <c r="C29" s="228">
        <v>0.6</v>
      </c>
      <c r="D29" s="569">
        <f t="shared" si="2"/>
        <v>0</v>
      </c>
      <c r="E29" s="570" t="e">
        <f t="shared" si="0"/>
        <v>#DIV/0!</v>
      </c>
      <c r="F29" s="575">
        <f t="shared" si="9"/>
        <v>0</v>
      </c>
      <c r="G29" s="575">
        <f t="shared" si="9"/>
        <v>0</v>
      </c>
      <c r="H29" s="585">
        <v>0</v>
      </c>
      <c r="I29" s="20"/>
      <c r="J29" s="585">
        <v>0</v>
      </c>
      <c r="K29" s="20"/>
      <c r="L29" s="585">
        <v>0</v>
      </c>
      <c r="M29" s="20"/>
      <c r="N29" s="585">
        <v>0</v>
      </c>
      <c r="O29" s="20"/>
      <c r="P29" s="585">
        <v>0</v>
      </c>
      <c r="Q29" s="20"/>
      <c r="R29" s="585">
        <v>0</v>
      </c>
      <c r="S29" s="20"/>
      <c r="T29" s="585">
        <v>0</v>
      </c>
      <c r="U29" s="20"/>
      <c r="V29" s="585">
        <v>0</v>
      </c>
      <c r="W29" s="20"/>
      <c r="X29" s="585">
        <v>0</v>
      </c>
      <c r="Y29" s="20"/>
      <c r="AE29" s="369"/>
      <c r="AF29" s="369"/>
      <c r="AG29" s="369"/>
      <c r="AH29" s="369"/>
      <c r="AI29" s="369"/>
      <c r="AJ29" s="369"/>
      <c r="AK29" s="369"/>
      <c r="AL29" s="369"/>
      <c r="AM29" s="369"/>
      <c r="AN29" s="369"/>
      <c r="AO29" s="369"/>
      <c r="AP29" s="369"/>
      <c r="AQ29" s="369"/>
      <c r="AR29" s="369"/>
      <c r="AS29" s="369"/>
      <c r="AT29" s="369"/>
    </row>
    <row r="30" spans="1:69" s="305" customFormat="1" x14ac:dyDescent="0.2">
      <c r="A30" s="541">
        <v>10</v>
      </c>
      <c r="B30" s="9" t="s">
        <v>82</v>
      </c>
      <c r="C30" s="228">
        <v>0.6</v>
      </c>
      <c r="D30" s="569">
        <f t="shared" si="2"/>
        <v>0</v>
      </c>
      <c r="E30" s="570" t="e">
        <f t="shared" si="0"/>
        <v>#DIV/0!</v>
      </c>
      <c r="F30" s="575">
        <f t="shared" si="9"/>
        <v>0</v>
      </c>
      <c r="G30" s="575">
        <f t="shared" si="9"/>
        <v>0</v>
      </c>
      <c r="H30" s="585">
        <v>0</v>
      </c>
      <c r="I30" s="20"/>
      <c r="J30" s="585">
        <v>0</v>
      </c>
      <c r="K30" s="20"/>
      <c r="L30" s="585">
        <v>0</v>
      </c>
      <c r="M30" s="20"/>
      <c r="N30" s="585">
        <v>0</v>
      </c>
      <c r="O30" s="20"/>
      <c r="P30" s="585">
        <v>0</v>
      </c>
      <c r="Q30" s="20"/>
      <c r="R30" s="585">
        <v>0</v>
      </c>
      <c r="S30" s="20"/>
      <c r="T30" s="585">
        <v>0</v>
      </c>
      <c r="U30" s="20"/>
      <c r="V30" s="585">
        <v>0</v>
      </c>
      <c r="W30" s="20"/>
      <c r="X30" s="585">
        <v>0</v>
      </c>
      <c r="Y30" s="20"/>
      <c r="AE30" s="369"/>
      <c r="AF30" s="369"/>
      <c r="AG30" s="369"/>
      <c r="AH30" s="369"/>
      <c r="AI30" s="369"/>
      <c r="AJ30" s="369"/>
      <c r="AK30" s="369"/>
      <c r="AL30" s="369"/>
      <c r="AM30" s="369"/>
      <c r="AN30" s="369"/>
      <c r="AO30" s="369"/>
      <c r="AP30" s="369"/>
      <c r="AQ30" s="369"/>
      <c r="AR30" s="369"/>
      <c r="AS30" s="369"/>
      <c r="AT30" s="369"/>
    </row>
    <row r="31" spans="1:69" s="305" customFormat="1" ht="25.5" x14ac:dyDescent="0.2">
      <c r="A31" s="541">
        <v>11</v>
      </c>
      <c r="B31" s="9" t="s">
        <v>312</v>
      </c>
      <c r="C31" s="228">
        <v>0.6</v>
      </c>
      <c r="D31" s="569">
        <f t="shared" si="2"/>
        <v>0</v>
      </c>
      <c r="E31" s="570" t="e">
        <f t="shared" si="0"/>
        <v>#DIV/0!</v>
      </c>
      <c r="F31" s="575">
        <f t="shared" si="9"/>
        <v>0</v>
      </c>
      <c r="G31" s="575">
        <f t="shared" si="9"/>
        <v>0</v>
      </c>
      <c r="H31" s="20"/>
      <c r="I31" s="20"/>
      <c r="J31" s="20"/>
      <c r="K31" s="20"/>
      <c r="L31" s="20"/>
      <c r="M31" s="20"/>
      <c r="N31" s="20"/>
      <c r="O31" s="20"/>
      <c r="P31" s="20"/>
      <c r="Q31" s="20"/>
      <c r="R31" s="20"/>
      <c r="S31" s="20"/>
      <c r="T31" s="20"/>
      <c r="U31" s="20"/>
      <c r="V31" s="20"/>
      <c r="W31" s="20"/>
      <c r="X31" s="20"/>
      <c r="Y31" s="20"/>
      <c r="AE31" s="369"/>
      <c r="AF31" s="369"/>
      <c r="AG31" s="369"/>
      <c r="AH31" s="369"/>
      <c r="AI31" s="369"/>
      <c r="AJ31" s="369"/>
      <c r="AK31" s="369"/>
      <c r="AL31" s="369"/>
      <c r="AM31" s="369"/>
      <c r="AN31" s="369"/>
      <c r="AO31" s="369"/>
      <c r="AP31" s="369"/>
      <c r="AQ31" s="369"/>
      <c r="AR31" s="369"/>
      <c r="AS31" s="369"/>
      <c r="AT31" s="369"/>
    </row>
    <row r="32" spans="1:69" s="305" customFormat="1" x14ac:dyDescent="0.2">
      <c r="A32" s="541">
        <v>12</v>
      </c>
      <c r="B32" s="542" t="s">
        <v>104</v>
      </c>
      <c r="C32" s="228">
        <v>0.6</v>
      </c>
      <c r="D32" s="569">
        <f t="shared" si="2"/>
        <v>0</v>
      </c>
      <c r="E32" s="570" t="e">
        <f t="shared" si="0"/>
        <v>#DIV/0!</v>
      </c>
      <c r="F32" s="575">
        <f t="shared" si="9"/>
        <v>0</v>
      </c>
      <c r="G32" s="575">
        <f t="shared" si="9"/>
        <v>0</v>
      </c>
      <c r="H32" s="20"/>
      <c r="I32" s="20"/>
      <c r="J32" s="20"/>
      <c r="K32" s="20"/>
      <c r="L32" s="20"/>
      <c r="M32" s="20"/>
      <c r="N32" s="20"/>
      <c r="O32" s="20"/>
      <c r="P32" s="20"/>
      <c r="Q32" s="20"/>
      <c r="R32" s="20"/>
      <c r="S32" s="20"/>
      <c r="T32" s="20"/>
      <c r="U32" s="20"/>
      <c r="V32" s="20"/>
      <c r="W32" s="20"/>
      <c r="X32" s="20"/>
      <c r="Y32" s="20"/>
      <c r="AE32" s="369"/>
      <c r="AF32" s="369"/>
      <c r="AG32" s="369"/>
      <c r="AH32" s="369"/>
      <c r="AI32" s="369"/>
      <c r="AJ32" s="369"/>
      <c r="AK32" s="369"/>
      <c r="AL32" s="369"/>
      <c r="AM32" s="369"/>
      <c r="AN32" s="369"/>
      <c r="AO32" s="369"/>
      <c r="AP32" s="369"/>
      <c r="AQ32" s="369"/>
      <c r="AR32" s="369"/>
      <c r="AS32" s="369"/>
      <c r="AT32" s="369"/>
    </row>
    <row r="33" spans="1:69" s="305" customFormat="1" x14ac:dyDescent="0.2">
      <c r="A33" s="541">
        <v>13</v>
      </c>
      <c r="B33" s="542" t="s">
        <v>105</v>
      </c>
      <c r="C33" s="228">
        <v>0.6</v>
      </c>
      <c r="D33" s="569">
        <f t="shared" si="2"/>
        <v>0</v>
      </c>
      <c r="E33" s="570" t="e">
        <f t="shared" si="0"/>
        <v>#DIV/0!</v>
      </c>
      <c r="F33" s="575">
        <f t="shared" si="9"/>
        <v>0</v>
      </c>
      <c r="G33" s="575">
        <f t="shared" si="9"/>
        <v>0</v>
      </c>
      <c r="H33" s="585">
        <v>0</v>
      </c>
      <c r="I33" s="20"/>
      <c r="J33" s="585">
        <v>0</v>
      </c>
      <c r="K33" s="20"/>
      <c r="L33" s="585">
        <v>0</v>
      </c>
      <c r="M33" s="20"/>
      <c r="N33" s="585">
        <v>0</v>
      </c>
      <c r="O33" s="20"/>
      <c r="P33" s="585">
        <v>0</v>
      </c>
      <c r="Q33" s="20"/>
      <c r="R33" s="585">
        <v>0</v>
      </c>
      <c r="S33" s="20"/>
      <c r="T33" s="585">
        <v>0</v>
      </c>
      <c r="U33" s="20"/>
      <c r="V33" s="585">
        <v>0</v>
      </c>
      <c r="W33" s="20"/>
      <c r="X33" s="585">
        <v>0</v>
      </c>
      <c r="Y33" s="20"/>
      <c r="AE33" s="369"/>
      <c r="AF33" s="369"/>
      <c r="AG33" s="369"/>
      <c r="AH33" s="369"/>
      <c r="AI33" s="369"/>
      <c r="AJ33" s="369"/>
      <c r="AK33" s="369"/>
      <c r="AL33" s="369"/>
      <c r="AM33" s="369"/>
      <c r="AN33" s="369"/>
      <c r="AO33" s="369"/>
      <c r="AP33" s="369"/>
      <c r="AQ33" s="369"/>
      <c r="AR33" s="369"/>
      <c r="AS33" s="369"/>
      <c r="AT33" s="369"/>
    </row>
    <row r="34" spans="1:69" s="305" customFormat="1" x14ac:dyDescent="0.2">
      <c r="A34" s="541">
        <v>14</v>
      </c>
      <c r="B34" s="542" t="s">
        <v>106</v>
      </c>
      <c r="C34" s="228">
        <v>0.6</v>
      </c>
      <c r="D34" s="569">
        <f t="shared" si="2"/>
        <v>0</v>
      </c>
      <c r="E34" s="570" t="e">
        <f>D34/$D$36</f>
        <v>#DIV/0!</v>
      </c>
      <c r="F34" s="575">
        <f t="shared" si="9"/>
        <v>0</v>
      </c>
      <c r="G34" s="575">
        <f t="shared" si="9"/>
        <v>0</v>
      </c>
      <c r="H34" s="20"/>
      <c r="I34" s="20"/>
      <c r="J34" s="20"/>
      <c r="K34" s="20"/>
      <c r="L34" s="20"/>
      <c r="M34" s="20"/>
      <c r="N34" s="20"/>
      <c r="O34" s="20"/>
      <c r="P34" s="20"/>
      <c r="Q34" s="20"/>
      <c r="R34" s="20"/>
      <c r="S34" s="20"/>
      <c r="T34" s="20"/>
      <c r="U34" s="20"/>
      <c r="V34" s="20"/>
      <c r="W34" s="20"/>
      <c r="X34" s="20"/>
      <c r="Y34" s="20"/>
      <c r="AE34" s="369"/>
      <c r="AF34" s="369"/>
      <c r="AG34" s="369"/>
      <c r="AH34" s="369"/>
      <c r="AI34" s="369"/>
      <c r="AJ34" s="369"/>
      <c r="AK34" s="369"/>
      <c r="AL34" s="369"/>
      <c r="AM34" s="369"/>
      <c r="AN34" s="369"/>
      <c r="AO34" s="369"/>
      <c r="AP34" s="369"/>
      <c r="AQ34" s="369"/>
      <c r="AR34" s="369"/>
      <c r="AS34" s="369"/>
      <c r="AT34" s="369"/>
    </row>
    <row r="35" spans="1:69" s="305" customFormat="1" x14ac:dyDescent="0.2">
      <c r="A35" s="541">
        <v>15</v>
      </c>
      <c r="B35" s="542" t="s">
        <v>107</v>
      </c>
      <c r="C35" s="228">
        <v>0.6</v>
      </c>
      <c r="D35" s="569">
        <f t="shared" si="2"/>
        <v>0</v>
      </c>
      <c r="E35" s="570" t="e">
        <f t="shared" si="0"/>
        <v>#DIV/0!</v>
      </c>
      <c r="F35" s="575">
        <f t="shared" si="9"/>
        <v>0</v>
      </c>
      <c r="G35" s="575">
        <f t="shared" si="9"/>
        <v>0</v>
      </c>
      <c r="H35" s="585">
        <v>0</v>
      </c>
      <c r="I35" s="20"/>
      <c r="J35" s="585">
        <v>0</v>
      </c>
      <c r="K35" s="20"/>
      <c r="L35" s="585">
        <v>0</v>
      </c>
      <c r="M35" s="20"/>
      <c r="N35" s="585">
        <v>0</v>
      </c>
      <c r="O35" s="20"/>
      <c r="P35" s="585">
        <v>0</v>
      </c>
      <c r="Q35" s="20"/>
      <c r="R35" s="585">
        <v>0</v>
      </c>
      <c r="S35" s="20"/>
      <c r="T35" s="585">
        <v>0</v>
      </c>
      <c r="U35" s="20"/>
      <c r="V35" s="585">
        <v>0</v>
      </c>
      <c r="W35" s="20"/>
      <c r="X35" s="585">
        <v>0</v>
      </c>
      <c r="Y35" s="20"/>
      <c r="AE35" s="369"/>
      <c r="AF35" s="369"/>
      <c r="AG35" s="369"/>
      <c r="AH35" s="369"/>
      <c r="AI35" s="369"/>
      <c r="AJ35" s="369"/>
      <c r="AK35" s="369"/>
      <c r="AL35" s="369"/>
      <c r="AM35" s="369"/>
      <c r="AN35" s="369"/>
      <c r="AO35" s="369"/>
      <c r="AP35" s="369"/>
      <c r="AQ35" s="369"/>
      <c r="AR35" s="369"/>
      <c r="AS35" s="369"/>
      <c r="AT35" s="369"/>
    </row>
    <row r="36" spans="1:69" s="305" customFormat="1" x14ac:dyDescent="0.2">
      <c r="A36" s="577"/>
      <c r="B36" s="542" t="s">
        <v>84</v>
      </c>
      <c r="C36" s="579"/>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69"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69"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69" x14ac:dyDescent="0.2">
      <c r="A39" s="577"/>
      <c r="B39" s="542" t="s">
        <v>339</v>
      </c>
      <c r="C39" s="579"/>
      <c r="D39" s="580"/>
      <c r="E39" s="578"/>
      <c r="F39" s="581"/>
      <c r="G39" s="581"/>
      <c r="H39" s="571">
        <f>H36-H22-H31</f>
        <v>0</v>
      </c>
      <c r="I39" s="571">
        <f t="shared" ref="I39:Y39" si="13">I36-I22-I31</f>
        <v>0</v>
      </c>
      <c r="J39" s="571">
        <f t="shared" si="13"/>
        <v>0</v>
      </c>
      <c r="K39" s="571">
        <f t="shared" si="13"/>
        <v>0</v>
      </c>
      <c r="L39" s="571">
        <f t="shared" si="13"/>
        <v>0</v>
      </c>
      <c r="M39" s="571">
        <f t="shared" si="13"/>
        <v>0</v>
      </c>
      <c r="N39" s="571">
        <f t="shared" si="13"/>
        <v>0</v>
      </c>
      <c r="O39" s="571">
        <f t="shared" si="13"/>
        <v>0</v>
      </c>
      <c r="P39" s="571">
        <f t="shared" si="13"/>
        <v>0</v>
      </c>
      <c r="Q39" s="571">
        <f t="shared" si="13"/>
        <v>0</v>
      </c>
      <c r="R39" s="571">
        <f t="shared" si="13"/>
        <v>0</v>
      </c>
      <c r="S39" s="571">
        <f t="shared" si="13"/>
        <v>0</v>
      </c>
      <c r="T39" s="571">
        <f t="shared" si="13"/>
        <v>0</v>
      </c>
      <c r="U39" s="571">
        <f t="shared" si="13"/>
        <v>0</v>
      </c>
      <c r="V39" s="571">
        <f t="shared" si="13"/>
        <v>0</v>
      </c>
      <c r="W39" s="571">
        <f t="shared" si="13"/>
        <v>0</v>
      </c>
      <c r="X39" s="571">
        <f t="shared" si="13"/>
        <v>0</v>
      </c>
      <c r="Y39" s="571">
        <f t="shared" si="13"/>
        <v>0</v>
      </c>
      <c r="Z39" s="305"/>
      <c r="AE39" s="369"/>
      <c r="AF39" s="369"/>
      <c r="AG39" s="369"/>
      <c r="AH39" s="369"/>
      <c r="AI39" s="369"/>
      <c r="AJ39" s="369"/>
      <c r="AK39" s="369"/>
      <c r="AL39" s="369"/>
      <c r="AM39" s="369"/>
      <c r="AN39" s="369"/>
      <c r="AO39" s="369"/>
      <c r="AP39" s="369"/>
      <c r="AQ39" s="369"/>
      <c r="AR39" s="369"/>
      <c r="AS39" s="369"/>
      <c r="AT39" s="369"/>
      <c r="BQ39" s="386"/>
    </row>
    <row r="40" spans="1:69" x14ac:dyDescent="0.2">
      <c r="A40" s="577"/>
      <c r="B40" s="542" t="s">
        <v>340</v>
      </c>
      <c r="C40" s="579"/>
      <c r="D40" s="580"/>
      <c r="E40" s="578"/>
      <c r="F40" s="581"/>
      <c r="G40" s="581"/>
      <c r="H40" s="571">
        <f>H22+H31</f>
        <v>0</v>
      </c>
      <c r="I40" s="571">
        <f t="shared" ref="I40:Y40" si="14">I22+I31</f>
        <v>0</v>
      </c>
      <c r="J40" s="571">
        <f t="shared" si="14"/>
        <v>0</v>
      </c>
      <c r="K40" s="571">
        <f t="shared" si="14"/>
        <v>0</v>
      </c>
      <c r="L40" s="571">
        <f t="shared" si="14"/>
        <v>0</v>
      </c>
      <c r="M40" s="571">
        <f t="shared" si="14"/>
        <v>0</v>
      </c>
      <c r="N40" s="571">
        <f t="shared" si="14"/>
        <v>0</v>
      </c>
      <c r="O40" s="571">
        <f t="shared" si="14"/>
        <v>0</v>
      </c>
      <c r="P40" s="571">
        <f t="shared" si="14"/>
        <v>0</v>
      </c>
      <c r="Q40" s="571">
        <f t="shared" si="14"/>
        <v>0</v>
      </c>
      <c r="R40" s="571">
        <f t="shared" si="14"/>
        <v>0</v>
      </c>
      <c r="S40" s="571">
        <f t="shared" si="14"/>
        <v>0</v>
      </c>
      <c r="T40" s="571">
        <f t="shared" si="14"/>
        <v>0</v>
      </c>
      <c r="U40" s="571">
        <f t="shared" si="14"/>
        <v>0</v>
      </c>
      <c r="V40" s="571">
        <f t="shared" si="14"/>
        <v>0</v>
      </c>
      <c r="W40" s="571">
        <f t="shared" si="14"/>
        <v>0</v>
      </c>
      <c r="X40" s="571">
        <f t="shared" si="14"/>
        <v>0</v>
      </c>
      <c r="Y40" s="571">
        <f t="shared" si="14"/>
        <v>0</v>
      </c>
      <c r="Z40" s="305"/>
      <c r="AE40" s="369"/>
      <c r="AF40" s="369"/>
      <c r="AG40" s="369"/>
      <c r="AH40" s="369"/>
      <c r="AI40" s="369"/>
      <c r="AJ40" s="369"/>
      <c r="AK40" s="369"/>
      <c r="AL40" s="369"/>
      <c r="AM40" s="369"/>
      <c r="AN40" s="369"/>
      <c r="AO40" s="369"/>
      <c r="AP40" s="369"/>
      <c r="AQ40" s="369"/>
      <c r="AR40" s="369"/>
      <c r="AS40" s="369"/>
      <c r="AT40" s="369"/>
      <c r="BQ40" s="386"/>
    </row>
    <row r="41" spans="1:69" s="305" customFormat="1" x14ac:dyDescent="0.2">
      <c r="A41" s="565"/>
    </row>
    <row r="42" spans="1:69" s="305" customFormat="1" x14ac:dyDescent="0.2">
      <c r="A42" s="746" t="s">
        <v>491</v>
      </c>
    </row>
    <row r="43" spans="1:69" s="305" customFormat="1" x14ac:dyDescent="0.2">
      <c r="A43" s="565"/>
    </row>
    <row r="44" spans="1:69" s="305" customFormat="1" x14ac:dyDescent="0.2">
      <c r="A44" s="565"/>
    </row>
    <row r="45" spans="1:69" s="305" customFormat="1" x14ac:dyDescent="0.2">
      <c r="A45" s="565"/>
    </row>
    <row r="46" spans="1:69" s="305" customFormat="1" x14ac:dyDescent="0.2">
      <c r="A46" s="565"/>
    </row>
    <row r="47" spans="1:69" s="305" customFormat="1" x14ac:dyDescent="0.2">
      <c r="A47" s="565"/>
    </row>
    <row r="48" spans="1:69"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row r="64" spans="1:1"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sheetData>
  <sheetProtection algorithmName="SHA-512" hashValue="iOIG+hQxaqeCbzJT3tXQXS3BKfGV+zTvgHO+3sJ2cGkallTBsB9//+MGm3PTnceM2FuRDtgX7mHSJBgBfjBcQw==" saltValue="ipDVfeWEgQ7si0DoYygeRQ==" spinCount="100000" sheet="1" formatCells="0" formatColumns="0" formatRows="0" insertColumns="0" insertRows="0" insertHyperlinks="0" deleteColumns="0" deleteRows="0" sort="0" autoFilter="0" pivotTables="0"/>
  <mergeCells count="20">
    <mergeCell ref="H5:I5"/>
    <mergeCell ref="J5:K5"/>
    <mergeCell ref="A1:B1"/>
    <mergeCell ref="D1:V1"/>
    <mergeCell ref="A4:C4"/>
    <mergeCell ref="A5:A6"/>
    <mergeCell ref="B5:B6"/>
    <mergeCell ref="C5:C6"/>
    <mergeCell ref="D5:E5"/>
    <mergeCell ref="F5:G5"/>
    <mergeCell ref="C3:F3"/>
    <mergeCell ref="H3:J3"/>
    <mergeCell ref="K3:M3"/>
    <mergeCell ref="X5:Y5"/>
    <mergeCell ref="L5:M5"/>
    <mergeCell ref="N5:O5"/>
    <mergeCell ref="P5:Q5"/>
    <mergeCell ref="R5:S5"/>
    <mergeCell ref="T5:U5"/>
    <mergeCell ref="V5:W5"/>
  </mergeCells>
  <conditionalFormatting sqref="F11:G11">
    <cfRule type="containsText" dxfId="102" priority="6" stopIfTrue="1" operator="containsText" text="PĀRSNIEGTAS IZMAKSAS">
      <formula>NOT(ISERROR(SEARCH("PĀRSNIEGTAS IZMAKSAS",F11)))</formula>
    </cfRule>
  </conditionalFormatting>
  <conditionalFormatting sqref="F16:G16">
    <cfRule type="containsText" dxfId="101" priority="5" stopIfTrue="1" operator="containsText" text="PĀRSNIEGTAS IZMAKSAS">
      <formula>NOT(ISERROR(SEARCH("PĀRSNIEGTAS IZMAKSAS",F16)))</formula>
    </cfRule>
  </conditionalFormatting>
  <conditionalFormatting sqref="D38">
    <cfRule type="containsText" dxfId="100" priority="4" stopIfTrue="1" operator="containsText" text="PĀRSNIEGTAS IZMAKSAS">
      <formula>NOT(ISERROR(SEARCH("PĀRSNIEGTAS IZMAKSAS",D38)))</formula>
    </cfRule>
  </conditionalFormatting>
  <conditionalFormatting sqref="F8:G8 D7:D36">
    <cfRule type="containsText" dxfId="99" priority="8" stopIfTrue="1" operator="containsText" text="PĀRSNIEGTAS IZMAKSAS">
      <formula>NOT(ISERROR(SEARCH("PĀRSNIEGTAS IZMAKSAS",D7)))</formula>
    </cfRule>
  </conditionalFormatting>
  <conditionalFormatting sqref="J5:Y5">
    <cfRule type="cellIs" dxfId="98" priority="7" operator="equal">
      <formula>"x"</formula>
    </cfRule>
  </conditionalFormatting>
  <conditionalFormatting sqref="D37">
    <cfRule type="containsText" dxfId="97" priority="3" stopIfTrue="1" operator="containsText" text="PĀRSNIEGTAS IZMAKSAS">
      <formula>NOT(ISERROR(SEARCH("PĀRSNIEGTAS IZMAKSAS",D37)))</formula>
    </cfRule>
  </conditionalFormatting>
  <conditionalFormatting sqref="D39">
    <cfRule type="containsText" dxfId="96" priority="2" stopIfTrue="1" operator="containsText" text="PĀRSNIEGTAS IZMAKSAS">
      <formula>NOT(ISERROR(SEARCH("PĀRSNIEGTAS IZMAKSAS",D39)))</formula>
    </cfRule>
  </conditionalFormatting>
  <conditionalFormatting sqref="D40">
    <cfRule type="containsText" dxfId="95" priority="1" stopIfTrue="1" operator="containsText" text="PĀRSNIEGTAS IZMAKSAS">
      <formula>NOT(ISERROR(SEARCH("PĀRSNIEGTAS IZMAKSAS",D40)))</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Dati!$N$3:$N$14</xm:f>
          </x14:formula1>
          <xm:sqref>C7 C9:C10 C12:C15 C17:C20 C22:C35</xm:sqref>
        </x14:dataValidation>
        <x14:dataValidation type="list" allowBlank="1" showInputMessage="1" showErrorMessage="1" errorTitle="Izvēlieties no izvēlnē piedātā" error="Neatbilstoši aizpildīts lauks" promptTitle="Valsts atbalsts:" prompt="Izvēlēties valsts atbalsta pantu" xr:uid="{CD3C7C34-143F-4C4D-BAE9-718EFB981CC5}">
          <x14:formula1>
            <xm:f>Dati!$V$2:$V$4</xm:f>
          </x14:formula1>
          <xm:sqref>N3</xm:sqref>
        </x14:dataValidation>
        <x14:dataValidation type="list" allowBlank="1" showInputMessage="1" showErrorMessage="1" errorTitle="Neatbilstoši aizpildīts lauks" error="Kļūda, izvēlieties izvēlnē norādīto projekta iesniedzēju vai sadarbības partneri" prompt="Izvēlieties projekta iesniedzēju vai sadarbības partneri" xr:uid="{F2FAF8B8-F089-4C45-8AF3-E68F1FD3591D}">
          <x14:formula1>
            <xm:f>Dati!$X$2:$X$7</xm:f>
          </x14:formula1>
          <xm:sqref>C3:F3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K7" activePane="bottomRight" state="frozen"/>
      <selection activeCell="J25" sqref="J25"/>
      <selection pane="topRight" activeCell="J25" sqref="J25"/>
      <selection pane="bottomLeft" activeCell="J25" sqref="J25"/>
      <selection pane="bottomRight" activeCell="L18" sqref="L18"/>
    </sheetView>
  </sheetViews>
  <sheetFormatPr defaultColWidth="9.140625" defaultRowHeight="12.75" x14ac:dyDescent="0.2"/>
  <cols>
    <col min="1" max="1" width="5.42578125" style="206" customWidth="1"/>
    <col min="2" max="2" width="64.140625" style="206" customWidth="1"/>
    <col min="3" max="3" width="14.5703125" style="206" customWidth="1"/>
    <col min="4" max="4" width="14.28515625" style="206" customWidth="1"/>
    <col min="5" max="5" width="9.42578125" style="206" customWidth="1"/>
    <col min="6" max="13" width="13.85546875" style="206" customWidth="1"/>
    <col min="14" max="14" width="11.28515625" style="206" customWidth="1"/>
    <col min="15" max="19" width="14" style="206" customWidth="1"/>
    <col min="20" max="20" width="11.28515625" style="206" customWidth="1"/>
    <col min="21" max="25" width="14" style="206" customWidth="1"/>
    <col min="26" max="26" width="11.28515625" style="206" customWidth="1"/>
    <col min="27" max="69" width="9.140625" style="205"/>
    <col min="70" max="16384" width="9.140625" style="206"/>
  </cols>
  <sheetData>
    <row r="1" spans="1:69" s="203" customFormat="1" ht="27" customHeight="1" x14ac:dyDescent="0.25">
      <c r="A1" s="634" t="s">
        <v>146</v>
      </c>
      <c r="B1" s="634"/>
      <c r="C1" s="230"/>
      <c r="D1" s="624" t="s">
        <v>493</v>
      </c>
      <c r="E1" s="624"/>
      <c r="F1" s="624"/>
      <c r="G1" s="624"/>
      <c r="H1" s="624"/>
      <c r="I1" s="624"/>
      <c r="J1" s="624"/>
      <c r="K1" s="624"/>
      <c r="L1" s="624"/>
      <c r="M1" s="624"/>
      <c r="N1" s="624"/>
      <c r="O1" s="624"/>
      <c r="P1" s="624"/>
      <c r="Q1" s="624"/>
      <c r="R1" s="624"/>
      <c r="S1" s="624"/>
      <c r="T1" s="624"/>
      <c r="U1" s="624"/>
      <c r="V1" s="624"/>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row>
    <row r="2" spans="1:69" s="205" customFormat="1" x14ac:dyDescent="0.2">
      <c r="A2" s="204"/>
    </row>
    <row r="3" spans="1:69" s="205" customFormat="1" ht="18.75" x14ac:dyDescent="0.3">
      <c r="A3" s="204"/>
      <c r="B3" s="586" t="s">
        <v>481</v>
      </c>
      <c r="C3" s="625"/>
      <c r="D3" s="626"/>
      <c r="E3" s="626"/>
      <c r="F3" s="627"/>
      <c r="G3" s="606" t="s">
        <v>486</v>
      </c>
      <c r="H3" s="628"/>
      <c r="I3" s="629"/>
      <c r="J3" s="630"/>
      <c r="K3" s="632" t="s">
        <v>487</v>
      </c>
      <c r="L3" s="632"/>
      <c r="M3" s="632"/>
      <c r="N3" s="600"/>
      <c r="O3" s="601"/>
      <c r="P3" s="602"/>
    </row>
    <row r="4" spans="1:69" ht="24.95" customHeight="1" x14ac:dyDescent="0.35">
      <c r="A4" s="635" t="s">
        <v>52</v>
      </c>
      <c r="B4" s="635"/>
      <c r="C4" s="635"/>
      <c r="D4" s="205"/>
      <c r="E4" s="205"/>
      <c r="F4" s="205"/>
      <c r="G4" s="205"/>
      <c r="H4" s="205"/>
      <c r="I4" s="205"/>
      <c r="J4" s="205"/>
      <c r="K4" s="205"/>
      <c r="L4" s="205"/>
      <c r="M4" s="205"/>
      <c r="N4" s="205"/>
      <c r="O4" s="205"/>
      <c r="P4" s="205"/>
      <c r="Q4" s="205"/>
      <c r="R4" s="205"/>
      <c r="S4" s="205"/>
      <c r="T4" s="205"/>
      <c r="U4" s="205"/>
      <c r="V4" s="205"/>
      <c r="W4" s="205"/>
      <c r="X4" s="205"/>
      <c r="Y4" s="205"/>
      <c r="Z4" s="205"/>
      <c r="BQ4" s="206"/>
    </row>
    <row r="5" spans="1:69" ht="32.25" customHeight="1" x14ac:dyDescent="0.2">
      <c r="A5" s="636" t="s">
        <v>53</v>
      </c>
      <c r="B5" s="637" t="s">
        <v>54</v>
      </c>
      <c r="C5" s="638" t="s">
        <v>319</v>
      </c>
      <c r="D5" s="633" t="s">
        <v>55</v>
      </c>
      <c r="E5" s="633"/>
      <c r="F5" s="633" t="s">
        <v>56</v>
      </c>
      <c r="G5" s="633"/>
      <c r="H5" s="633">
        <f>'Dati par projektu'!E13</f>
        <v>2023</v>
      </c>
      <c r="I5" s="633"/>
      <c r="J5" s="633">
        <f>IF(OR(H5&gt;='Dati par projektu'!$C$17,H5="X"),"X",H5+1)</f>
        <v>2024</v>
      </c>
      <c r="K5" s="633"/>
      <c r="L5" s="633">
        <f>IF(OR(J5&gt;='Dati par projektu'!$C$17,J5="X"),"X",J5+1)</f>
        <v>2025</v>
      </c>
      <c r="M5" s="633"/>
      <c r="N5" s="633" t="str">
        <f>IF(OR(L5&gt;='Dati par projektu'!$C$17,L5="X"),"X",L5+1)</f>
        <v>X</v>
      </c>
      <c r="O5" s="633"/>
      <c r="P5" s="633" t="str">
        <f>IF(OR(N5&gt;='Dati par projektu'!$C$17,N5="X"),"X",N5+1)</f>
        <v>X</v>
      </c>
      <c r="Q5" s="633"/>
      <c r="R5" s="633" t="str">
        <f>IF(OR(P5&gt;='Dati par projektu'!$C$17,P5="X"),"X",P5+1)</f>
        <v>X</v>
      </c>
      <c r="S5" s="633"/>
      <c r="T5" s="633" t="str">
        <f>IF(OR(R5&gt;='Dati par projektu'!$C$17,R5="X"),"X",R5+1)</f>
        <v>X</v>
      </c>
      <c r="U5" s="633"/>
      <c r="V5" s="633" t="str">
        <f>IF(OR(T5&gt;='Dati par projektu'!$C$17,T5="X"),"X",T5+1)</f>
        <v>X</v>
      </c>
      <c r="W5" s="633"/>
      <c r="X5" s="633" t="str">
        <f>IF(OR(V5&gt;='Dati par projektu'!$C$17,V5="X"),"X",V5+1)</f>
        <v>X</v>
      </c>
      <c r="Y5" s="633"/>
      <c r="Z5" s="205"/>
      <c r="AE5" s="207"/>
      <c r="AF5" s="207"/>
      <c r="AG5" s="207"/>
      <c r="AH5" s="207"/>
      <c r="AI5" s="207"/>
      <c r="AJ5" s="207"/>
      <c r="AK5" s="207"/>
      <c r="AL5" s="207"/>
      <c r="AM5" s="207"/>
      <c r="AN5" s="207"/>
      <c r="AO5" s="207"/>
      <c r="AP5" s="207"/>
      <c r="AQ5" s="207"/>
      <c r="AR5" s="207"/>
      <c r="AS5" s="207"/>
      <c r="AT5" s="207"/>
      <c r="AV5" s="208">
        <v>0.55000000000000004</v>
      </c>
      <c r="BQ5" s="206"/>
    </row>
    <row r="6" spans="1:69" ht="27" customHeight="1" x14ac:dyDescent="0.2">
      <c r="A6" s="636"/>
      <c r="B6" s="637" t="s">
        <v>57</v>
      </c>
      <c r="C6" s="639"/>
      <c r="D6" s="209" t="s">
        <v>58</v>
      </c>
      <c r="E6" s="209" t="s">
        <v>59</v>
      </c>
      <c r="F6" s="209" t="s">
        <v>60</v>
      </c>
      <c r="G6" s="209" t="s">
        <v>61</v>
      </c>
      <c r="H6" s="210" t="s">
        <v>62</v>
      </c>
      <c r="I6" s="210" t="s">
        <v>63</v>
      </c>
      <c r="J6" s="210" t="s">
        <v>62</v>
      </c>
      <c r="K6" s="210" t="s">
        <v>63</v>
      </c>
      <c r="L6" s="210" t="s">
        <v>62</v>
      </c>
      <c r="M6" s="210" t="s">
        <v>63</v>
      </c>
      <c r="N6" s="210" t="s">
        <v>62</v>
      </c>
      <c r="O6" s="210" t="s">
        <v>63</v>
      </c>
      <c r="P6" s="210" t="s">
        <v>62</v>
      </c>
      <c r="Q6" s="210" t="s">
        <v>63</v>
      </c>
      <c r="R6" s="210" t="s">
        <v>62</v>
      </c>
      <c r="S6" s="210" t="s">
        <v>63</v>
      </c>
      <c r="T6" s="210" t="s">
        <v>62</v>
      </c>
      <c r="U6" s="210" t="s">
        <v>63</v>
      </c>
      <c r="V6" s="210" t="s">
        <v>62</v>
      </c>
      <c r="W6" s="210" t="s">
        <v>63</v>
      </c>
      <c r="X6" s="210" t="s">
        <v>62</v>
      </c>
      <c r="Y6" s="210" t="s">
        <v>63</v>
      </c>
      <c r="Z6" s="205"/>
      <c r="AE6" s="207"/>
      <c r="AF6" s="207"/>
      <c r="AG6" s="207"/>
      <c r="AH6" s="207"/>
      <c r="AI6" s="207"/>
      <c r="AJ6" s="207"/>
      <c r="AK6" s="207"/>
      <c r="AL6" s="207"/>
      <c r="AM6" s="207"/>
      <c r="AN6" s="207"/>
      <c r="AO6" s="207"/>
      <c r="AP6" s="207"/>
      <c r="AQ6" s="207"/>
      <c r="AR6" s="207"/>
      <c r="AS6" s="207"/>
      <c r="AT6" s="207"/>
      <c r="AV6" s="208">
        <v>0.45</v>
      </c>
      <c r="BQ6" s="206"/>
    </row>
    <row r="7" spans="1:69" x14ac:dyDescent="0.2">
      <c r="A7" s="211">
        <v>1</v>
      </c>
      <c r="B7" s="212" t="s">
        <v>88</v>
      </c>
      <c r="C7" s="228">
        <v>0.45</v>
      </c>
      <c r="D7" s="213">
        <f>F7+G7</f>
        <v>0</v>
      </c>
      <c r="E7" s="214" t="e">
        <f t="shared" ref="E7:E35" si="0">D7/$D$36</f>
        <v>#DIV/0!</v>
      </c>
      <c r="F7" s="215">
        <f t="shared" ref="F7:G11" si="1">ROUND(H7+J7+L7+N7+P7+R7+T7+V7+X7,2)</f>
        <v>0</v>
      </c>
      <c r="G7" s="215">
        <f t="shared" si="1"/>
        <v>0</v>
      </c>
      <c r="H7" s="19"/>
      <c r="I7" s="20"/>
      <c r="J7" s="19"/>
      <c r="K7" s="20"/>
      <c r="L7" s="19"/>
      <c r="M7" s="20"/>
      <c r="N7" s="19"/>
      <c r="O7" s="20"/>
      <c r="P7" s="19"/>
      <c r="Q7" s="20"/>
      <c r="R7" s="19"/>
      <c r="S7" s="20"/>
      <c r="T7" s="19"/>
      <c r="U7" s="20"/>
      <c r="V7" s="19"/>
      <c r="W7" s="20"/>
      <c r="X7" s="19"/>
      <c r="Y7" s="20"/>
      <c r="Z7" s="205"/>
      <c r="AE7" s="207"/>
      <c r="AF7" s="207"/>
      <c r="AG7" s="207"/>
      <c r="AH7" s="207"/>
      <c r="AI7" s="207"/>
      <c r="AJ7" s="207"/>
      <c r="AK7" s="207"/>
      <c r="AL7" s="207"/>
      <c r="AM7" s="207"/>
      <c r="AN7" s="207"/>
      <c r="AO7" s="207"/>
      <c r="AP7" s="207"/>
      <c r="AQ7" s="207"/>
      <c r="AR7" s="207"/>
      <c r="AS7" s="207"/>
      <c r="AT7" s="207"/>
      <c r="AV7" s="208">
        <v>0.35</v>
      </c>
      <c r="BQ7" s="206"/>
    </row>
    <row r="8" spans="1:69" x14ac:dyDescent="0.2">
      <c r="A8" s="211">
        <v>2</v>
      </c>
      <c r="B8" s="212" t="s">
        <v>64</v>
      </c>
      <c r="C8" s="205"/>
      <c r="D8" s="213">
        <f t="shared" ref="D8:D35" si="2">F8+G8</f>
        <v>0</v>
      </c>
      <c r="E8" s="214" t="e">
        <f t="shared" si="0"/>
        <v>#DIV/0!</v>
      </c>
      <c r="F8" s="216">
        <f>ROUND(H8+J8+L8+N8+P8+R8+T8+V8+X8,2)</f>
        <v>0</v>
      </c>
      <c r="G8" s="216">
        <f>ROUND(I8+K8+M8+O8+Q8+S8+U8+W8+Y8,2)</f>
        <v>0</v>
      </c>
      <c r="H8" s="217">
        <f>SUM(H9:H10)</f>
        <v>0</v>
      </c>
      <c r="I8" s="217">
        <f t="shared" ref="I8:Y8" si="3">SUM(I9:I10)</f>
        <v>0</v>
      </c>
      <c r="J8" s="217">
        <f t="shared" si="3"/>
        <v>0</v>
      </c>
      <c r="K8" s="217">
        <f t="shared" si="3"/>
        <v>0</v>
      </c>
      <c r="L8" s="217">
        <f t="shared" si="3"/>
        <v>0</v>
      </c>
      <c r="M8" s="217">
        <f t="shared" si="3"/>
        <v>0</v>
      </c>
      <c r="N8" s="217">
        <f t="shared" si="3"/>
        <v>0</v>
      </c>
      <c r="O8" s="217">
        <f t="shared" si="3"/>
        <v>0</v>
      </c>
      <c r="P8" s="217">
        <f t="shared" si="3"/>
        <v>0</v>
      </c>
      <c r="Q8" s="217">
        <f t="shared" si="3"/>
        <v>0</v>
      </c>
      <c r="R8" s="217">
        <f t="shared" si="3"/>
        <v>0</v>
      </c>
      <c r="S8" s="217">
        <f t="shared" si="3"/>
        <v>0</v>
      </c>
      <c r="T8" s="217">
        <f t="shared" si="3"/>
        <v>0</v>
      </c>
      <c r="U8" s="217">
        <f t="shared" si="3"/>
        <v>0</v>
      </c>
      <c r="V8" s="217">
        <f t="shared" si="3"/>
        <v>0</v>
      </c>
      <c r="W8" s="217">
        <f t="shared" si="3"/>
        <v>0</v>
      </c>
      <c r="X8" s="217">
        <f t="shared" si="3"/>
        <v>0</v>
      </c>
      <c r="Y8" s="217">
        <f t="shared" si="3"/>
        <v>0</v>
      </c>
      <c r="Z8" s="205"/>
      <c r="AE8" s="207"/>
      <c r="AF8" s="207"/>
      <c r="AG8" s="207"/>
      <c r="AH8" s="207"/>
      <c r="AI8" s="207"/>
      <c r="AJ8" s="207"/>
      <c r="AK8" s="207"/>
      <c r="AL8" s="207"/>
      <c r="AM8" s="207"/>
      <c r="AN8" s="207"/>
      <c r="AO8" s="207"/>
      <c r="AP8" s="207"/>
      <c r="AQ8" s="207"/>
      <c r="AR8" s="207"/>
      <c r="AS8" s="207"/>
      <c r="AT8" s="207"/>
      <c r="AV8" s="218"/>
      <c r="BQ8" s="206"/>
    </row>
    <row r="9" spans="1:69" x14ac:dyDescent="0.2">
      <c r="A9" s="219" t="s">
        <v>65</v>
      </c>
      <c r="B9" s="220" t="s">
        <v>66</v>
      </c>
      <c r="C9" s="228">
        <v>0.45</v>
      </c>
      <c r="D9" s="213">
        <f t="shared" si="2"/>
        <v>0</v>
      </c>
      <c r="E9" s="214" t="e">
        <f t="shared" si="0"/>
        <v>#DIV/0!</v>
      </c>
      <c r="F9" s="221">
        <f t="shared" si="1"/>
        <v>0</v>
      </c>
      <c r="G9" s="221">
        <f t="shared" si="1"/>
        <v>0</v>
      </c>
      <c r="H9" s="20"/>
      <c r="I9" s="20"/>
      <c r="J9" s="20"/>
      <c r="K9" s="20"/>
      <c r="L9" s="20"/>
      <c r="M9" s="20"/>
      <c r="N9" s="20"/>
      <c r="O9" s="20"/>
      <c r="P9" s="20"/>
      <c r="Q9" s="20"/>
      <c r="R9" s="20"/>
      <c r="S9" s="20"/>
      <c r="T9" s="20"/>
      <c r="U9" s="20"/>
      <c r="V9" s="20"/>
      <c r="W9" s="20"/>
      <c r="X9" s="20"/>
      <c r="Y9" s="20"/>
      <c r="Z9" s="205"/>
      <c r="AE9" s="207"/>
      <c r="AF9" s="207"/>
      <c r="AG9" s="207"/>
      <c r="AH9" s="207"/>
      <c r="AI9" s="207"/>
      <c r="AJ9" s="207"/>
      <c r="AK9" s="207"/>
      <c r="AL9" s="207"/>
      <c r="AM9" s="207"/>
      <c r="AN9" s="207"/>
      <c r="AO9" s="207"/>
      <c r="AP9" s="207"/>
      <c r="AQ9" s="207"/>
      <c r="AR9" s="207"/>
      <c r="AS9" s="207"/>
      <c r="AT9" s="207"/>
      <c r="AV9" s="218"/>
      <c r="BQ9" s="206"/>
    </row>
    <row r="10" spans="1:69" x14ac:dyDescent="0.2">
      <c r="A10" s="219" t="s">
        <v>67</v>
      </c>
      <c r="B10" s="220" t="s">
        <v>89</v>
      </c>
      <c r="C10" s="228">
        <v>0.45</v>
      </c>
      <c r="D10" s="213">
        <f t="shared" si="2"/>
        <v>0</v>
      </c>
      <c r="E10" s="214" t="e">
        <f t="shared" si="0"/>
        <v>#DIV/0!</v>
      </c>
      <c r="F10" s="221">
        <f t="shared" si="1"/>
        <v>0</v>
      </c>
      <c r="G10" s="221">
        <f t="shared" si="1"/>
        <v>0</v>
      </c>
      <c r="H10" s="231">
        <v>0</v>
      </c>
      <c r="I10" s="231">
        <v>0</v>
      </c>
      <c r="J10" s="231">
        <v>0</v>
      </c>
      <c r="K10" s="231">
        <v>0</v>
      </c>
      <c r="L10" s="231">
        <v>0</v>
      </c>
      <c r="M10" s="231">
        <v>0</v>
      </c>
      <c r="N10" s="231">
        <v>0</v>
      </c>
      <c r="O10" s="231">
        <v>0</v>
      </c>
      <c r="P10" s="231">
        <v>0</v>
      </c>
      <c r="Q10" s="231">
        <v>0</v>
      </c>
      <c r="R10" s="231">
        <v>0</v>
      </c>
      <c r="S10" s="231">
        <v>0</v>
      </c>
      <c r="T10" s="231">
        <v>0</v>
      </c>
      <c r="U10" s="231">
        <v>0</v>
      </c>
      <c r="V10" s="231">
        <v>0</v>
      </c>
      <c r="W10" s="231">
        <v>0</v>
      </c>
      <c r="X10" s="231">
        <v>0</v>
      </c>
      <c r="Y10" s="231">
        <v>0</v>
      </c>
      <c r="Z10" s="205"/>
      <c r="AE10" s="207"/>
      <c r="AF10" s="207"/>
      <c r="AG10" s="207"/>
      <c r="AH10" s="207"/>
      <c r="AI10" s="207"/>
      <c r="AJ10" s="207"/>
      <c r="AK10" s="207"/>
      <c r="AL10" s="207"/>
      <c r="AM10" s="207"/>
      <c r="AN10" s="207"/>
      <c r="AO10" s="207"/>
      <c r="AP10" s="207"/>
      <c r="AQ10" s="207"/>
      <c r="AR10" s="207"/>
      <c r="AS10" s="207"/>
      <c r="AT10" s="207"/>
      <c r="AV10" s="218"/>
      <c r="BQ10" s="206"/>
    </row>
    <row r="11" spans="1:69" x14ac:dyDescent="0.2">
      <c r="A11" s="211">
        <v>3</v>
      </c>
      <c r="B11" s="212" t="s">
        <v>92</v>
      </c>
      <c r="C11" s="205"/>
      <c r="D11" s="213">
        <f t="shared" si="2"/>
        <v>0</v>
      </c>
      <c r="E11" s="214" t="e">
        <f t="shared" si="0"/>
        <v>#DIV/0!</v>
      </c>
      <c r="F11" s="216">
        <f t="shared" si="1"/>
        <v>0</v>
      </c>
      <c r="G11" s="216">
        <f t="shared" si="1"/>
        <v>0</v>
      </c>
      <c r="H11" s="217">
        <f>SUM(H12:H13)</f>
        <v>0</v>
      </c>
      <c r="I11" s="217">
        <f t="shared" ref="I11:Y11" si="4">SUM(I12:I13)</f>
        <v>0</v>
      </c>
      <c r="J11" s="217">
        <f t="shared" si="4"/>
        <v>0</v>
      </c>
      <c r="K11" s="217">
        <f t="shared" si="4"/>
        <v>0</v>
      </c>
      <c r="L11" s="217">
        <f t="shared" si="4"/>
        <v>0</v>
      </c>
      <c r="M11" s="217">
        <f t="shared" si="4"/>
        <v>0</v>
      </c>
      <c r="N11" s="217">
        <f t="shared" si="4"/>
        <v>0</v>
      </c>
      <c r="O11" s="217">
        <f t="shared" si="4"/>
        <v>0</v>
      </c>
      <c r="P11" s="217">
        <f t="shared" si="4"/>
        <v>0</v>
      </c>
      <c r="Q11" s="217">
        <f t="shared" si="4"/>
        <v>0</v>
      </c>
      <c r="R11" s="217">
        <f t="shared" si="4"/>
        <v>0</v>
      </c>
      <c r="S11" s="217">
        <f t="shared" si="4"/>
        <v>0</v>
      </c>
      <c r="T11" s="217">
        <f t="shared" si="4"/>
        <v>0</v>
      </c>
      <c r="U11" s="217">
        <f t="shared" si="4"/>
        <v>0</v>
      </c>
      <c r="V11" s="217">
        <f t="shared" si="4"/>
        <v>0</v>
      </c>
      <c r="W11" s="217">
        <f t="shared" si="4"/>
        <v>0</v>
      </c>
      <c r="X11" s="217">
        <f t="shared" si="4"/>
        <v>0</v>
      </c>
      <c r="Y11" s="217">
        <f t="shared" si="4"/>
        <v>0</v>
      </c>
      <c r="Z11" s="205"/>
      <c r="AE11" s="207"/>
      <c r="AF11" s="207"/>
      <c r="AG11" s="207"/>
      <c r="AH11" s="207"/>
      <c r="AI11" s="207"/>
      <c r="AJ11" s="207"/>
      <c r="AK11" s="207"/>
      <c r="AL11" s="207"/>
      <c r="AM11" s="207"/>
      <c r="AN11" s="207"/>
      <c r="AO11" s="207"/>
      <c r="AP11" s="207"/>
      <c r="AQ11" s="207"/>
      <c r="AR11" s="207"/>
      <c r="AS11" s="207"/>
      <c r="AT11" s="207"/>
      <c r="AV11" s="218"/>
      <c r="BQ11" s="206"/>
    </row>
    <row r="12" spans="1:69" x14ac:dyDescent="0.2">
      <c r="A12" s="219" t="s">
        <v>90</v>
      </c>
      <c r="B12" s="220" t="s">
        <v>93</v>
      </c>
      <c r="C12" s="228">
        <v>0.45</v>
      </c>
      <c r="D12" s="213">
        <f t="shared" si="2"/>
        <v>0</v>
      </c>
      <c r="E12" s="214" t="e">
        <f t="shared" si="0"/>
        <v>#DIV/0!</v>
      </c>
      <c r="F12" s="221">
        <f>ROUND(H12+J12+L12+N12+P12+R12+T12+V12+X12,2)</f>
        <v>0</v>
      </c>
      <c r="G12" s="221">
        <f>ROUND(I12+K12+M12+O12+Q12+S12+U12+W12+Y12,2)</f>
        <v>0</v>
      </c>
      <c r="H12" s="20"/>
      <c r="I12" s="20"/>
      <c r="J12" s="20"/>
      <c r="K12" s="20"/>
      <c r="L12" s="20"/>
      <c r="M12" s="20"/>
      <c r="N12" s="20"/>
      <c r="O12" s="20"/>
      <c r="P12" s="20"/>
      <c r="Q12" s="20"/>
      <c r="R12" s="20"/>
      <c r="S12" s="20"/>
      <c r="T12" s="20"/>
      <c r="U12" s="20"/>
      <c r="V12" s="20"/>
      <c r="W12" s="20"/>
      <c r="X12" s="20"/>
      <c r="Y12" s="20"/>
      <c r="Z12" s="205"/>
      <c r="AE12" s="207"/>
      <c r="AF12" s="207"/>
      <c r="AG12" s="207"/>
      <c r="AH12" s="207"/>
      <c r="AI12" s="207"/>
      <c r="AJ12" s="207"/>
      <c r="AK12" s="207"/>
      <c r="AL12" s="207"/>
      <c r="AM12" s="207"/>
      <c r="AN12" s="207"/>
      <c r="AO12" s="207"/>
      <c r="AP12" s="207"/>
      <c r="AQ12" s="207"/>
      <c r="AR12" s="207"/>
      <c r="AS12" s="207"/>
      <c r="AT12" s="207"/>
      <c r="AV12" s="218"/>
      <c r="BQ12" s="206"/>
    </row>
    <row r="13" spans="1:69" x14ac:dyDescent="0.2">
      <c r="A13" s="219" t="s">
        <v>91</v>
      </c>
      <c r="B13" s="220" t="s">
        <v>94</v>
      </c>
      <c r="C13" s="228">
        <v>0.45</v>
      </c>
      <c r="D13" s="213">
        <f t="shared" si="2"/>
        <v>0</v>
      </c>
      <c r="E13" s="214" t="e">
        <f t="shared" si="0"/>
        <v>#DIV/0!</v>
      </c>
      <c r="F13" s="221">
        <f t="shared" ref="F13:G16" si="5">ROUND(H13+J13+L13+N13+P13+R13+T13+V13+X13,2)</f>
        <v>0</v>
      </c>
      <c r="G13" s="221">
        <f t="shared" si="5"/>
        <v>0</v>
      </c>
      <c r="H13" s="20"/>
      <c r="I13" s="20"/>
      <c r="J13" s="20"/>
      <c r="K13" s="20"/>
      <c r="L13" s="20"/>
      <c r="M13" s="20"/>
      <c r="N13" s="20"/>
      <c r="O13" s="20"/>
      <c r="P13" s="20"/>
      <c r="Q13" s="20"/>
      <c r="R13" s="20"/>
      <c r="S13" s="20"/>
      <c r="T13" s="20"/>
      <c r="U13" s="20"/>
      <c r="V13" s="20"/>
      <c r="W13" s="20"/>
      <c r="X13" s="20"/>
      <c r="Y13" s="20"/>
      <c r="Z13" s="205"/>
      <c r="AE13" s="207"/>
      <c r="AF13" s="207"/>
      <c r="AG13" s="207"/>
      <c r="AH13" s="207"/>
      <c r="AI13" s="207"/>
      <c r="AJ13" s="207"/>
      <c r="AK13" s="207"/>
      <c r="AL13" s="207"/>
      <c r="AM13" s="207"/>
      <c r="AN13" s="207"/>
      <c r="AO13" s="207"/>
      <c r="AP13" s="207"/>
      <c r="AQ13" s="207"/>
      <c r="AR13" s="207"/>
      <c r="AS13" s="207"/>
      <c r="AT13" s="207"/>
      <c r="AV13" s="218"/>
      <c r="BQ13" s="206"/>
    </row>
    <row r="14" spans="1:69" x14ac:dyDescent="0.2">
      <c r="A14" s="211">
        <v>4</v>
      </c>
      <c r="B14" s="212" t="s">
        <v>68</v>
      </c>
      <c r="C14" s="228">
        <v>0.45</v>
      </c>
      <c r="D14" s="213">
        <f t="shared" si="2"/>
        <v>0</v>
      </c>
      <c r="E14" s="214" t="e">
        <f t="shared" si="0"/>
        <v>#DIV/0!</v>
      </c>
      <c r="F14" s="221">
        <f t="shared" si="5"/>
        <v>0</v>
      </c>
      <c r="G14" s="221">
        <f t="shared" si="5"/>
        <v>0</v>
      </c>
      <c r="H14" s="19"/>
      <c r="I14" s="19"/>
      <c r="J14" s="19"/>
      <c r="K14" s="19"/>
      <c r="L14" s="19"/>
      <c r="M14" s="19"/>
      <c r="N14" s="19"/>
      <c r="O14" s="19"/>
      <c r="P14" s="19"/>
      <c r="Q14" s="19"/>
      <c r="R14" s="19"/>
      <c r="S14" s="19"/>
      <c r="T14" s="19"/>
      <c r="U14" s="19"/>
      <c r="V14" s="19"/>
      <c r="W14" s="19"/>
      <c r="X14" s="19"/>
      <c r="Y14" s="19"/>
      <c r="Z14" s="205"/>
      <c r="AE14" s="207"/>
      <c r="AF14" s="207"/>
      <c r="AG14" s="207"/>
      <c r="AH14" s="207"/>
      <c r="AI14" s="207"/>
      <c r="AJ14" s="207"/>
      <c r="AK14" s="207"/>
      <c r="AL14" s="207"/>
      <c r="AM14" s="207"/>
      <c r="AN14" s="207"/>
      <c r="AO14" s="207"/>
      <c r="AP14" s="207"/>
      <c r="AQ14" s="207"/>
      <c r="AR14" s="207"/>
      <c r="AS14" s="207"/>
      <c r="AT14" s="207"/>
      <c r="BQ14" s="206"/>
    </row>
    <row r="15" spans="1:69" x14ac:dyDescent="0.2">
      <c r="A15" s="211">
        <v>5</v>
      </c>
      <c r="B15" s="212" t="s">
        <v>95</v>
      </c>
      <c r="C15" s="228">
        <v>0.45</v>
      </c>
      <c r="D15" s="213">
        <f t="shared" si="2"/>
        <v>0</v>
      </c>
      <c r="E15" s="214" t="e">
        <f t="shared" si="0"/>
        <v>#DIV/0!</v>
      </c>
      <c r="F15" s="221">
        <f t="shared" si="5"/>
        <v>0</v>
      </c>
      <c r="G15" s="221">
        <f t="shared" si="5"/>
        <v>0</v>
      </c>
      <c r="H15" s="19"/>
      <c r="I15" s="19"/>
      <c r="J15" s="19"/>
      <c r="K15" s="19"/>
      <c r="L15" s="19"/>
      <c r="M15" s="19"/>
      <c r="N15" s="19"/>
      <c r="O15" s="19"/>
      <c r="P15" s="19"/>
      <c r="Q15" s="19"/>
      <c r="R15" s="19"/>
      <c r="S15" s="19"/>
      <c r="T15" s="19"/>
      <c r="U15" s="19"/>
      <c r="V15" s="19"/>
      <c r="W15" s="19"/>
      <c r="X15" s="19"/>
      <c r="Y15" s="19"/>
      <c r="Z15" s="205"/>
      <c r="AE15" s="207"/>
      <c r="AF15" s="207"/>
      <c r="AG15" s="207"/>
      <c r="AH15" s="207"/>
      <c r="AI15" s="207"/>
      <c r="AJ15" s="207"/>
      <c r="AK15" s="207"/>
      <c r="AL15" s="207"/>
      <c r="AM15" s="207"/>
      <c r="AN15" s="207"/>
      <c r="AO15" s="207"/>
      <c r="AP15" s="207"/>
      <c r="AQ15" s="207"/>
      <c r="AR15" s="207"/>
      <c r="AS15" s="207"/>
      <c r="AT15" s="207"/>
      <c r="BQ15" s="206"/>
    </row>
    <row r="16" spans="1:69" x14ac:dyDescent="0.2">
      <c r="A16" s="211">
        <v>6</v>
      </c>
      <c r="B16" s="212" t="s">
        <v>96</v>
      </c>
      <c r="C16" s="205"/>
      <c r="D16" s="213">
        <f t="shared" si="2"/>
        <v>0</v>
      </c>
      <c r="E16" s="214" t="e">
        <f t="shared" si="0"/>
        <v>#DIV/0!</v>
      </c>
      <c r="F16" s="216">
        <f t="shared" si="5"/>
        <v>0</v>
      </c>
      <c r="G16" s="216">
        <f>ROUND(I16+K16+M16+O16+Q16+S16+U16+W16+Y16,2)</f>
        <v>0</v>
      </c>
      <c r="H16" s="217">
        <f>SUM(H17:H20)</f>
        <v>0</v>
      </c>
      <c r="I16" s="217">
        <f t="shared" ref="I16:Y16" si="6">SUM(I17:I20)</f>
        <v>0</v>
      </c>
      <c r="J16" s="217">
        <f t="shared" si="6"/>
        <v>0</v>
      </c>
      <c r="K16" s="217">
        <f t="shared" si="6"/>
        <v>0</v>
      </c>
      <c r="L16" s="217">
        <f t="shared" si="6"/>
        <v>0</v>
      </c>
      <c r="M16" s="217">
        <f t="shared" si="6"/>
        <v>0</v>
      </c>
      <c r="N16" s="217">
        <f t="shared" si="6"/>
        <v>0</v>
      </c>
      <c r="O16" s="217">
        <f t="shared" si="6"/>
        <v>0</v>
      </c>
      <c r="P16" s="217">
        <f t="shared" si="6"/>
        <v>0</v>
      </c>
      <c r="Q16" s="217">
        <f t="shared" si="6"/>
        <v>0</v>
      </c>
      <c r="R16" s="217">
        <f t="shared" si="6"/>
        <v>0</v>
      </c>
      <c r="S16" s="217">
        <f t="shared" si="6"/>
        <v>0</v>
      </c>
      <c r="T16" s="217">
        <f t="shared" si="6"/>
        <v>0</v>
      </c>
      <c r="U16" s="217">
        <f t="shared" si="6"/>
        <v>0</v>
      </c>
      <c r="V16" s="217">
        <f t="shared" si="6"/>
        <v>0</v>
      </c>
      <c r="W16" s="217">
        <f t="shared" si="6"/>
        <v>0</v>
      </c>
      <c r="X16" s="217">
        <f t="shared" si="6"/>
        <v>0</v>
      </c>
      <c r="Y16" s="217">
        <f t="shared" si="6"/>
        <v>0</v>
      </c>
      <c r="Z16" s="205"/>
      <c r="AE16" s="207"/>
      <c r="AF16" s="207"/>
      <c r="AG16" s="207"/>
      <c r="AH16" s="207"/>
      <c r="AI16" s="207"/>
      <c r="AJ16" s="207"/>
      <c r="AK16" s="207"/>
      <c r="AL16" s="207"/>
      <c r="AM16" s="207"/>
      <c r="AN16" s="207"/>
      <c r="AO16" s="207"/>
      <c r="AP16" s="207"/>
      <c r="AQ16" s="207"/>
      <c r="AR16" s="207"/>
      <c r="AS16" s="207"/>
      <c r="AT16" s="207"/>
      <c r="AV16" s="218"/>
      <c r="BQ16" s="206"/>
    </row>
    <row r="17" spans="1:69" x14ac:dyDescent="0.2">
      <c r="A17" s="219" t="s">
        <v>99</v>
      </c>
      <c r="B17" s="220" t="s">
        <v>97</v>
      </c>
      <c r="C17" s="228">
        <v>0.45</v>
      </c>
      <c r="D17" s="213">
        <f t="shared" si="2"/>
        <v>0</v>
      </c>
      <c r="E17" s="214" t="e">
        <f t="shared" si="0"/>
        <v>#DIV/0!</v>
      </c>
      <c r="F17" s="221">
        <f>ROUND(H17+J17+L17+N17+P17+R17+T17+V17+X17,2)</f>
        <v>0</v>
      </c>
      <c r="G17" s="221">
        <f>ROUND(I17+K17+M17+O17+Q17+S17+U17+W17+Y17,2)</f>
        <v>0</v>
      </c>
      <c r="H17" s="20"/>
      <c r="I17" s="20"/>
      <c r="J17" s="20"/>
      <c r="K17" s="20"/>
      <c r="L17" s="20"/>
      <c r="M17" s="20"/>
      <c r="N17" s="20"/>
      <c r="O17" s="20"/>
      <c r="P17" s="20"/>
      <c r="Q17" s="20"/>
      <c r="R17" s="20"/>
      <c r="S17" s="20"/>
      <c r="T17" s="20"/>
      <c r="U17" s="20"/>
      <c r="V17" s="20"/>
      <c r="W17" s="20"/>
      <c r="X17" s="20"/>
      <c r="Y17" s="20"/>
      <c r="Z17" s="205"/>
      <c r="AE17" s="207"/>
      <c r="AF17" s="207"/>
      <c r="AG17" s="207"/>
      <c r="AH17" s="207"/>
      <c r="AI17" s="207"/>
      <c r="AJ17" s="207"/>
      <c r="AK17" s="207"/>
      <c r="AL17" s="207"/>
      <c r="AM17" s="207"/>
      <c r="AN17" s="207"/>
      <c r="AO17" s="207"/>
      <c r="AP17" s="207"/>
      <c r="AQ17" s="207"/>
      <c r="AR17" s="207"/>
      <c r="AS17" s="207"/>
      <c r="AT17" s="207"/>
      <c r="AV17" s="218"/>
      <c r="BQ17" s="206"/>
    </row>
    <row r="18" spans="1:69" x14ac:dyDescent="0.2">
      <c r="A18" s="219" t="s">
        <v>100</v>
      </c>
      <c r="B18" s="220" t="s">
        <v>94</v>
      </c>
      <c r="C18" s="228">
        <v>0.45</v>
      </c>
      <c r="D18" s="213">
        <f t="shared" si="2"/>
        <v>0</v>
      </c>
      <c r="E18" s="214" t="e">
        <f t="shared" si="0"/>
        <v>#DIV/0!</v>
      </c>
      <c r="F18" s="221">
        <f t="shared" ref="F18:G20" si="7">ROUND(H18+J18+L18+N18+P18+R18+T18+V18+X18,2)</f>
        <v>0</v>
      </c>
      <c r="G18" s="221">
        <f t="shared" si="7"/>
        <v>0</v>
      </c>
      <c r="H18" s="20"/>
      <c r="I18" s="20"/>
      <c r="J18" s="20"/>
      <c r="K18" s="20"/>
      <c r="L18" s="20"/>
      <c r="M18" s="20"/>
      <c r="N18" s="20"/>
      <c r="O18" s="20"/>
      <c r="P18" s="20"/>
      <c r="Q18" s="20"/>
      <c r="R18" s="20"/>
      <c r="S18" s="20"/>
      <c r="T18" s="20"/>
      <c r="U18" s="20"/>
      <c r="V18" s="20"/>
      <c r="W18" s="20"/>
      <c r="X18" s="20"/>
      <c r="Y18" s="20"/>
      <c r="Z18" s="205"/>
      <c r="AE18" s="207"/>
      <c r="AF18" s="207"/>
      <c r="AG18" s="207"/>
      <c r="AH18" s="207"/>
      <c r="AI18" s="207"/>
      <c r="AJ18" s="207"/>
      <c r="AK18" s="207"/>
      <c r="AL18" s="207"/>
      <c r="AM18" s="207"/>
      <c r="AN18" s="207"/>
      <c r="AO18" s="207"/>
      <c r="AP18" s="207"/>
      <c r="AQ18" s="207"/>
      <c r="AR18" s="207"/>
      <c r="AS18" s="207"/>
      <c r="AT18" s="207"/>
      <c r="AV18" s="218"/>
      <c r="BQ18" s="206"/>
    </row>
    <row r="19" spans="1:69" s="205" customFormat="1" x14ac:dyDescent="0.2">
      <c r="A19" s="219" t="s">
        <v>101</v>
      </c>
      <c r="B19" s="220" t="s">
        <v>98</v>
      </c>
      <c r="C19" s="228">
        <v>0.45</v>
      </c>
      <c r="D19" s="213">
        <f t="shared" si="2"/>
        <v>0</v>
      </c>
      <c r="E19" s="214" t="e">
        <f t="shared" si="0"/>
        <v>#DIV/0!</v>
      </c>
      <c r="F19" s="221">
        <f t="shared" si="7"/>
        <v>0</v>
      </c>
      <c r="G19" s="221">
        <f t="shared" si="7"/>
        <v>0</v>
      </c>
      <c r="H19" s="20"/>
      <c r="I19" s="20"/>
      <c r="J19" s="20"/>
      <c r="K19" s="20"/>
      <c r="L19" s="20"/>
      <c r="M19" s="20"/>
      <c r="N19" s="20"/>
      <c r="O19" s="20"/>
      <c r="P19" s="20"/>
      <c r="Q19" s="20"/>
      <c r="R19" s="20"/>
      <c r="S19" s="20"/>
      <c r="T19" s="20"/>
      <c r="U19" s="20"/>
      <c r="V19" s="20"/>
      <c r="W19" s="20"/>
      <c r="X19" s="20"/>
      <c r="Y19" s="20"/>
      <c r="AE19" s="207"/>
      <c r="AF19" s="207"/>
      <c r="AG19" s="207"/>
      <c r="AH19" s="207"/>
      <c r="AI19" s="207"/>
      <c r="AJ19" s="207"/>
      <c r="AK19" s="207"/>
      <c r="AL19" s="207"/>
      <c r="AM19" s="207"/>
      <c r="AN19" s="207"/>
      <c r="AO19" s="207"/>
      <c r="AP19" s="207"/>
      <c r="AQ19" s="207"/>
      <c r="AR19" s="207"/>
      <c r="AS19" s="207"/>
      <c r="AT19" s="207"/>
      <c r="AV19" s="218"/>
    </row>
    <row r="20" spans="1:69" s="205" customFormat="1" x14ac:dyDescent="0.2">
      <c r="A20" s="219" t="s">
        <v>102</v>
      </c>
      <c r="B20" s="220" t="s">
        <v>80</v>
      </c>
      <c r="C20" s="228">
        <v>0.45</v>
      </c>
      <c r="D20" s="213">
        <f t="shared" si="2"/>
        <v>0</v>
      </c>
      <c r="E20" s="214" t="e">
        <f t="shared" si="0"/>
        <v>#DIV/0!</v>
      </c>
      <c r="F20" s="221">
        <f t="shared" si="7"/>
        <v>0</v>
      </c>
      <c r="G20" s="221">
        <f t="shared" si="7"/>
        <v>0</v>
      </c>
      <c r="H20" s="20"/>
      <c r="I20" s="20"/>
      <c r="J20" s="20"/>
      <c r="K20" s="20"/>
      <c r="L20" s="20"/>
      <c r="M20" s="20"/>
      <c r="N20" s="20"/>
      <c r="O20" s="20"/>
      <c r="P20" s="20"/>
      <c r="Q20" s="20"/>
      <c r="R20" s="20"/>
      <c r="S20" s="20"/>
      <c r="T20" s="20"/>
      <c r="U20" s="20"/>
      <c r="V20" s="20"/>
      <c r="W20" s="20"/>
      <c r="X20" s="20"/>
      <c r="Y20" s="20"/>
      <c r="AE20" s="207"/>
      <c r="AF20" s="207"/>
      <c r="AG20" s="207"/>
      <c r="AH20" s="207"/>
      <c r="AI20" s="207"/>
      <c r="AJ20" s="207"/>
      <c r="AK20" s="207"/>
      <c r="AL20" s="207"/>
      <c r="AM20" s="207"/>
      <c r="AN20" s="207"/>
      <c r="AO20" s="207"/>
      <c r="AP20" s="207"/>
      <c r="AQ20" s="207"/>
      <c r="AR20" s="207"/>
      <c r="AS20" s="207"/>
      <c r="AT20" s="207"/>
      <c r="AV20" s="218"/>
    </row>
    <row r="21" spans="1:69" s="205" customFormat="1" x14ac:dyDescent="0.2">
      <c r="A21" s="211">
        <v>7</v>
      </c>
      <c r="B21" s="212" t="s">
        <v>69</v>
      </c>
      <c r="D21" s="213">
        <f t="shared" si="2"/>
        <v>0</v>
      </c>
      <c r="E21" s="214" t="e">
        <f t="shared" si="0"/>
        <v>#DIV/0!</v>
      </c>
      <c r="F21" s="215">
        <f>ROUND(H21+J21+L21+N21+P21+R21+T21+V21+X21,2)</f>
        <v>0</v>
      </c>
      <c r="G21" s="215">
        <f>ROUND(I21+K21+M21+O21+Q21+S21+U21+W21+Y21,2)</f>
        <v>0</v>
      </c>
      <c r="H21" s="222">
        <f>SUM(H22:H27)</f>
        <v>0</v>
      </c>
      <c r="I21" s="222">
        <f t="shared" ref="I21:Y21" si="8">SUM(I22:I27)</f>
        <v>0</v>
      </c>
      <c r="J21" s="222">
        <f t="shared" si="8"/>
        <v>0</v>
      </c>
      <c r="K21" s="222">
        <f t="shared" si="8"/>
        <v>0</v>
      </c>
      <c r="L21" s="222">
        <f t="shared" si="8"/>
        <v>0</v>
      </c>
      <c r="M21" s="222">
        <f t="shared" si="8"/>
        <v>0</v>
      </c>
      <c r="N21" s="222">
        <f t="shared" si="8"/>
        <v>0</v>
      </c>
      <c r="O21" s="222">
        <f t="shared" si="8"/>
        <v>0</v>
      </c>
      <c r="P21" s="222">
        <f t="shared" si="8"/>
        <v>0</v>
      </c>
      <c r="Q21" s="222">
        <f t="shared" si="8"/>
        <v>0</v>
      </c>
      <c r="R21" s="222">
        <f t="shared" si="8"/>
        <v>0</v>
      </c>
      <c r="S21" s="222">
        <f t="shared" si="8"/>
        <v>0</v>
      </c>
      <c r="T21" s="222">
        <f t="shared" si="8"/>
        <v>0</v>
      </c>
      <c r="U21" s="222">
        <f t="shared" si="8"/>
        <v>0</v>
      </c>
      <c r="V21" s="222">
        <f t="shared" si="8"/>
        <v>0</v>
      </c>
      <c r="W21" s="222">
        <f t="shared" si="8"/>
        <v>0</v>
      </c>
      <c r="X21" s="222">
        <f t="shared" si="8"/>
        <v>0</v>
      </c>
      <c r="Y21" s="222">
        <f t="shared" si="8"/>
        <v>0</v>
      </c>
      <c r="AE21" s="207"/>
      <c r="AF21" s="207"/>
      <c r="AG21" s="207"/>
      <c r="AH21" s="207"/>
      <c r="AI21" s="207"/>
      <c r="AJ21" s="207"/>
      <c r="AK21" s="207"/>
      <c r="AL21" s="207"/>
      <c r="AM21" s="207"/>
      <c r="AN21" s="207"/>
      <c r="AO21" s="207"/>
      <c r="AP21" s="207"/>
      <c r="AQ21" s="207"/>
      <c r="AR21" s="207"/>
      <c r="AS21" s="207"/>
      <c r="AT21" s="207"/>
    </row>
    <row r="22" spans="1:69" s="205" customFormat="1" x14ac:dyDescent="0.2">
      <c r="A22" s="219" t="s">
        <v>70</v>
      </c>
      <c r="B22" s="13" t="s">
        <v>490</v>
      </c>
      <c r="C22" s="228">
        <v>0.45</v>
      </c>
      <c r="D22" s="213">
        <f t="shared" si="2"/>
        <v>0</v>
      </c>
      <c r="E22" s="214" t="e">
        <f t="shared" si="0"/>
        <v>#DIV/0!</v>
      </c>
      <c r="F22" s="221">
        <f>ROUND(H22+J22+L22+N22+P22+R22+T22+V22+X22,2)</f>
        <v>0</v>
      </c>
      <c r="G22" s="221">
        <f>ROUND(I22+K22+M22+O22+Q22+S22+U22+W22+Y22,2)</f>
        <v>0</v>
      </c>
      <c r="H22" s="20"/>
      <c r="I22" s="20"/>
      <c r="J22" s="20"/>
      <c r="K22" s="20"/>
      <c r="L22" s="20"/>
      <c r="M22" s="20"/>
      <c r="N22" s="20"/>
      <c r="O22" s="20"/>
      <c r="P22" s="20"/>
      <c r="Q22" s="20"/>
      <c r="R22" s="20"/>
      <c r="S22" s="20"/>
      <c r="T22" s="20"/>
      <c r="U22" s="20"/>
      <c r="V22" s="20"/>
      <c r="W22" s="20"/>
      <c r="X22" s="20"/>
      <c r="Y22" s="20"/>
      <c r="AE22" s="207"/>
      <c r="AF22" s="207"/>
      <c r="AG22" s="207"/>
      <c r="AH22" s="207"/>
      <c r="AI22" s="207"/>
      <c r="AJ22" s="207"/>
      <c r="AK22" s="207"/>
      <c r="AL22" s="207"/>
      <c r="AM22" s="207"/>
      <c r="AN22" s="207"/>
      <c r="AO22" s="207"/>
      <c r="AP22" s="207"/>
      <c r="AQ22" s="207"/>
      <c r="AR22" s="207"/>
      <c r="AS22" s="207"/>
      <c r="AT22" s="207"/>
    </row>
    <row r="23" spans="1:69" s="205" customFormat="1" x14ac:dyDescent="0.2">
      <c r="A23" s="219" t="s">
        <v>72</v>
      </c>
      <c r="B23" s="13" t="s">
        <v>73</v>
      </c>
      <c r="C23" s="228">
        <v>0.45</v>
      </c>
      <c r="D23" s="213">
        <f t="shared" si="2"/>
        <v>0</v>
      </c>
      <c r="E23" s="214" t="e">
        <f t="shared" si="0"/>
        <v>#DIV/0!</v>
      </c>
      <c r="F23" s="221">
        <f t="shared" ref="F23:G35" si="9">ROUND(H23+J23+L23+N23+P23+R23+T23+V23+X23,2)</f>
        <v>0</v>
      </c>
      <c r="G23" s="221">
        <f t="shared" si="9"/>
        <v>0</v>
      </c>
      <c r="H23" s="20"/>
      <c r="I23" s="20"/>
      <c r="J23" s="20"/>
      <c r="K23" s="20"/>
      <c r="L23" s="20"/>
      <c r="M23" s="20"/>
      <c r="N23" s="20"/>
      <c r="O23" s="20"/>
      <c r="P23" s="20"/>
      <c r="Q23" s="20"/>
      <c r="R23" s="20"/>
      <c r="S23" s="20"/>
      <c r="T23" s="20"/>
      <c r="U23" s="20"/>
      <c r="V23" s="20"/>
      <c r="W23" s="20"/>
      <c r="X23" s="20"/>
      <c r="Y23" s="20"/>
      <c r="AE23" s="207"/>
      <c r="AF23" s="207"/>
      <c r="AG23" s="207"/>
      <c r="AH23" s="207"/>
      <c r="AI23" s="207"/>
      <c r="AJ23" s="207"/>
      <c r="AK23" s="207"/>
      <c r="AL23" s="207"/>
      <c r="AM23" s="207"/>
      <c r="AN23" s="207"/>
      <c r="AO23" s="207"/>
      <c r="AP23" s="207"/>
      <c r="AQ23" s="207"/>
      <c r="AR23" s="207"/>
      <c r="AS23" s="207"/>
      <c r="AT23" s="207"/>
    </row>
    <row r="24" spans="1:69" s="205" customFormat="1" x14ac:dyDescent="0.2">
      <c r="A24" s="219" t="s">
        <v>74</v>
      </c>
      <c r="B24" s="13" t="s">
        <v>87</v>
      </c>
      <c r="C24" s="228">
        <v>0.45</v>
      </c>
      <c r="D24" s="213">
        <f t="shared" si="2"/>
        <v>0</v>
      </c>
      <c r="E24" s="214" t="e">
        <f t="shared" si="0"/>
        <v>#DIV/0!</v>
      </c>
      <c r="F24" s="221">
        <f t="shared" si="9"/>
        <v>0</v>
      </c>
      <c r="G24" s="221">
        <f t="shared" si="9"/>
        <v>0</v>
      </c>
      <c r="H24" s="20"/>
      <c r="I24" s="20"/>
      <c r="J24" s="20"/>
      <c r="K24" s="20"/>
      <c r="L24" s="20"/>
      <c r="M24" s="20"/>
      <c r="N24" s="20"/>
      <c r="O24" s="20"/>
      <c r="P24" s="20"/>
      <c r="Q24" s="20"/>
      <c r="R24" s="20"/>
      <c r="S24" s="20"/>
      <c r="T24" s="20"/>
      <c r="U24" s="20"/>
      <c r="V24" s="20"/>
      <c r="W24" s="20"/>
      <c r="X24" s="20"/>
      <c r="Y24" s="20"/>
      <c r="AE24" s="207"/>
      <c r="AF24" s="207"/>
      <c r="AG24" s="207"/>
      <c r="AH24" s="207"/>
      <c r="AI24" s="207"/>
      <c r="AJ24" s="207"/>
      <c r="AK24" s="207"/>
      <c r="AL24" s="207"/>
      <c r="AM24" s="207"/>
      <c r="AN24" s="207"/>
      <c r="AO24" s="207"/>
      <c r="AP24" s="207"/>
      <c r="AQ24" s="207"/>
      <c r="AR24" s="207"/>
      <c r="AS24" s="207"/>
      <c r="AT24" s="207"/>
    </row>
    <row r="25" spans="1:69" s="205" customFormat="1" ht="15" customHeight="1" x14ac:dyDescent="0.2">
      <c r="A25" s="219" t="s">
        <v>75</v>
      </c>
      <c r="B25" s="13" t="s">
        <v>76</v>
      </c>
      <c r="C25" s="228">
        <v>0.45</v>
      </c>
      <c r="D25" s="213">
        <f t="shared" si="2"/>
        <v>0</v>
      </c>
      <c r="E25" s="214" t="e">
        <f t="shared" si="0"/>
        <v>#DIV/0!</v>
      </c>
      <c r="F25" s="221">
        <f t="shared" si="9"/>
        <v>0</v>
      </c>
      <c r="G25" s="221">
        <f t="shared" si="9"/>
        <v>0</v>
      </c>
      <c r="H25" s="20"/>
      <c r="I25" s="20"/>
      <c r="J25" s="20"/>
      <c r="K25" s="20"/>
      <c r="L25" s="20"/>
      <c r="M25" s="20"/>
      <c r="N25" s="20"/>
      <c r="O25" s="20"/>
      <c r="P25" s="20"/>
      <c r="Q25" s="20"/>
      <c r="R25" s="20"/>
      <c r="S25" s="20"/>
      <c r="T25" s="20"/>
      <c r="U25" s="20"/>
      <c r="V25" s="20"/>
      <c r="W25" s="20"/>
      <c r="X25" s="20"/>
      <c r="Y25" s="20"/>
      <c r="AE25" s="207"/>
      <c r="AF25" s="207"/>
      <c r="AG25" s="207"/>
      <c r="AH25" s="207"/>
      <c r="AI25" s="207"/>
      <c r="AJ25" s="207"/>
      <c r="AK25" s="207"/>
      <c r="AL25" s="207"/>
      <c r="AM25" s="207"/>
      <c r="AN25" s="207"/>
      <c r="AO25" s="207"/>
      <c r="AP25" s="207"/>
      <c r="AQ25" s="207"/>
      <c r="AR25" s="207"/>
      <c r="AS25" s="207"/>
      <c r="AT25" s="207"/>
    </row>
    <row r="26" spans="1:69" s="205" customFormat="1" x14ac:dyDescent="0.2">
      <c r="A26" s="219" t="s">
        <v>77</v>
      </c>
      <c r="B26" s="13" t="s">
        <v>78</v>
      </c>
      <c r="C26" s="228">
        <v>0.45</v>
      </c>
      <c r="D26" s="213">
        <f t="shared" si="2"/>
        <v>0</v>
      </c>
      <c r="E26" s="214" t="e">
        <f t="shared" si="0"/>
        <v>#DIV/0!</v>
      </c>
      <c r="F26" s="221">
        <f t="shared" si="9"/>
        <v>0</v>
      </c>
      <c r="G26" s="221">
        <f t="shared" si="9"/>
        <v>0</v>
      </c>
      <c r="H26" s="20"/>
      <c r="I26" s="20"/>
      <c r="J26" s="20"/>
      <c r="K26" s="20"/>
      <c r="L26" s="20"/>
      <c r="M26" s="20"/>
      <c r="N26" s="20"/>
      <c r="O26" s="20"/>
      <c r="P26" s="20"/>
      <c r="Q26" s="20"/>
      <c r="R26" s="20"/>
      <c r="S26" s="20"/>
      <c r="T26" s="20"/>
      <c r="U26" s="20"/>
      <c r="V26" s="20"/>
      <c r="W26" s="20"/>
      <c r="X26" s="20"/>
      <c r="Y26" s="20"/>
      <c r="AE26" s="207"/>
      <c r="AF26" s="207"/>
      <c r="AG26" s="207"/>
      <c r="AH26" s="207"/>
      <c r="AI26" s="207"/>
      <c r="AJ26" s="207"/>
      <c r="AK26" s="207"/>
      <c r="AL26" s="207"/>
      <c r="AM26" s="207"/>
      <c r="AN26" s="207"/>
      <c r="AO26" s="207"/>
      <c r="AP26" s="207"/>
      <c r="AQ26" s="207"/>
      <c r="AR26" s="207"/>
      <c r="AS26" s="207"/>
      <c r="AT26" s="207"/>
    </row>
    <row r="27" spans="1:69" s="205" customFormat="1" x14ac:dyDescent="0.2">
      <c r="A27" s="219" t="s">
        <v>79</v>
      </c>
      <c r="B27" s="13" t="s">
        <v>80</v>
      </c>
      <c r="C27" s="228">
        <v>0.45</v>
      </c>
      <c r="D27" s="213">
        <f t="shared" si="2"/>
        <v>0</v>
      </c>
      <c r="E27" s="214" t="e">
        <f t="shared" si="0"/>
        <v>#DIV/0!</v>
      </c>
      <c r="F27" s="221">
        <f t="shared" si="9"/>
        <v>0</v>
      </c>
      <c r="G27" s="221">
        <f t="shared" si="9"/>
        <v>0</v>
      </c>
      <c r="H27" s="20"/>
      <c r="I27" s="20"/>
      <c r="J27" s="20"/>
      <c r="K27" s="20"/>
      <c r="L27" s="20"/>
      <c r="M27" s="20"/>
      <c r="N27" s="20"/>
      <c r="O27" s="20"/>
      <c r="P27" s="20"/>
      <c r="Q27" s="20"/>
      <c r="R27" s="20"/>
      <c r="S27" s="20"/>
      <c r="T27" s="20"/>
      <c r="U27" s="20"/>
      <c r="V27" s="20"/>
      <c r="W27" s="20"/>
      <c r="X27" s="20"/>
      <c r="Y27" s="20"/>
      <c r="AE27" s="207"/>
      <c r="AF27" s="207"/>
      <c r="AG27" s="207"/>
      <c r="AH27" s="207"/>
      <c r="AI27" s="207"/>
      <c r="AJ27" s="207"/>
      <c r="AK27" s="207"/>
      <c r="AL27" s="207"/>
      <c r="AM27" s="207"/>
      <c r="AN27" s="207"/>
      <c r="AO27" s="207"/>
      <c r="AP27" s="207"/>
      <c r="AQ27" s="207"/>
      <c r="AR27" s="207"/>
      <c r="AS27" s="207"/>
      <c r="AT27" s="207"/>
    </row>
    <row r="28" spans="1:69" s="205" customFormat="1" x14ac:dyDescent="0.2">
      <c r="A28" s="211">
        <v>8</v>
      </c>
      <c r="B28" s="9" t="s">
        <v>103</v>
      </c>
      <c r="C28" s="228">
        <v>0.45</v>
      </c>
      <c r="D28" s="213">
        <f t="shared" si="2"/>
        <v>0</v>
      </c>
      <c r="E28" s="214" t="e">
        <f t="shared" si="0"/>
        <v>#DIV/0!</v>
      </c>
      <c r="F28" s="221">
        <f t="shared" si="9"/>
        <v>0</v>
      </c>
      <c r="G28" s="221">
        <f t="shared" si="9"/>
        <v>0</v>
      </c>
      <c r="H28" s="20"/>
      <c r="I28" s="20"/>
      <c r="J28" s="20"/>
      <c r="K28" s="20"/>
      <c r="L28" s="20"/>
      <c r="M28" s="20"/>
      <c r="N28" s="19"/>
      <c r="O28" s="19"/>
      <c r="P28" s="19"/>
      <c r="Q28" s="19"/>
      <c r="R28" s="19"/>
      <c r="S28" s="19"/>
      <c r="T28" s="19"/>
      <c r="U28" s="19"/>
      <c r="V28" s="19"/>
      <c r="W28" s="19"/>
      <c r="X28" s="19"/>
      <c r="Y28" s="19"/>
      <c r="AE28" s="207"/>
      <c r="AF28" s="207"/>
      <c r="AG28" s="207"/>
      <c r="AH28" s="207"/>
      <c r="AI28" s="207"/>
      <c r="AJ28" s="207"/>
      <c r="AK28" s="207"/>
      <c r="AL28" s="207"/>
      <c r="AM28" s="207"/>
      <c r="AN28" s="207"/>
      <c r="AO28" s="207"/>
      <c r="AP28" s="207"/>
      <c r="AQ28" s="207"/>
      <c r="AR28" s="207"/>
      <c r="AS28" s="207"/>
      <c r="AT28" s="207"/>
    </row>
    <row r="29" spans="1:69" s="205" customFormat="1" x14ac:dyDescent="0.2">
      <c r="A29" s="211">
        <v>9</v>
      </c>
      <c r="B29" s="9" t="s">
        <v>81</v>
      </c>
      <c r="C29" s="228">
        <v>0.45</v>
      </c>
      <c r="D29" s="213">
        <f t="shared" si="2"/>
        <v>0</v>
      </c>
      <c r="E29" s="214" t="e">
        <f t="shared" si="0"/>
        <v>#DIV/0!</v>
      </c>
      <c r="F29" s="221">
        <f t="shared" si="9"/>
        <v>0</v>
      </c>
      <c r="G29" s="221">
        <f t="shared" si="9"/>
        <v>0</v>
      </c>
      <c r="H29" s="163">
        <v>0</v>
      </c>
      <c r="I29" s="20"/>
      <c r="J29" s="163">
        <v>0</v>
      </c>
      <c r="K29" s="20"/>
      <c r="L29" s="163">
        <v>0</v>
      </c>
      <c r="M29" s="20"/>
      <c r="N29" s="163">
        <v>0</v>
      </c>
      <c r="O29" s="20"/>
      <c r="P29" s="163">
        <v>0</v>
      </c>
      <c r="Q29" s="20"/>
      <c r="R29" s="163">
        <v>0</v>
      </c>
      <c r="S29" s="20"/>
      <c r="T29" s="163">
        <v>0</v>
      </c>
      <c r="U29" s="20"/>
      <c r="V29" s="163">
        <v>0</v>
      </c>
      <c r="W29" s="20"/>
      <c r="X29" s="163">
        <v>0</v>
      </c>
      <c r="Y29" s="20"/>
      <c r="AE29" s="207"/>
      <c r="AF29" s="207"/>
      <c r="AG29" s="207"/>
      <c r="AH29" s="207"/>
      <c r="AI29" s="207"/>
      <c r="AJ29" s="207"/>
      <c r="AK29" s="207"/>
      <c r="AL29" s="207"/>
      <c r="AM29" s="207"/>
      <c r="AN29" s="207"/>
      <c r="AO29" s="207"/>
      <c r="AP29" s="207"/>
      <c r="AQ29" s="207"/>
      <c r="AR29" s="207"/>
      <c r="AS29" s="207"/>
      <c r="AT29" s="207"/>
    </row>
    <row r="30" spans="1:69" s="205" customFormat="1" x14ac:dyDescent="0.2">
      <c r="A30" s="211">
        <v>10</v>
      </c>
      <c r="B30" s="9" t="s">
        <v>82</v>
      </c>
      <c r="C30" s="228">
        <v>0.45</v>
      </c>
      <c r="D30" s="213">
        <f t="shared" si="2"/>
        <v>0</v>
      </c>
      <c r="E30" s="214" t="e">
        <f t="shared" si="0"/>
        <v>#DIV/0!</v>
      </c>
      <c r="F30" s="221">
        <f t="shared" si="9"/>
        <v>0</v>
      </c>
      <c r="G30" s="221">
        <f t="shared" si="9"/>
        <v>0</v>
      </c>
      <c r="H30" s="163">
        <v>0</v>
      </c>
      <c r="I30" s="20"/>
      <c r="J30" s="163">
        <v>0</v>
      </c>
      <c r="K30" s="20"/>
      <c r="L30" s="163">
        <v>0</v>
      </c>
      <c r="M30" s="20"/>
      <c r="N30" s="163">
        <v>0</v>
      </c>
      <c r="O30" s="20"/>
      <c r="P30" s="163">
        <v>0</v>
      </c>
      <c r="Q30" s="20"/>
      <c r="R30" s="163">
        <v>0</v>
      </c>
      <c r="S30" s="20"/>
      <c r="T30" s="163">
        <v>0</v>
      </c>
      <c r="U30" s="20"/>
      <c r="V30" s="163">
        <v>0</v>
      </c>
      <c r="W30" s="20"/>
      <c r="X30" s="163">
        <v>0</v>
      </c>
      <c r="Y30" s="20"/>
      <c r="AE30" s="207"/>
      <c r="AF30" s="207"/>
      <c r="AG30" s="207"/>
      <c r="AH30" s="207"/>
      <c r="AI30" s="207"/>
      <c r="AJ30" s="207"/>
      <c r="AK30" s="207"/>
      <c r="AL30" s="207"/>
      <c r="AM30" s="207"/>
      <c r="AN30" s="207"/>
      <c r="AO30" s="207"/>
      <c r="AP30" s="207"/>
      <c r="AQ30" s="207"/>
      <c r="AR30" s="207"/>
      <c r="AS30" s="207"/>
      <c r="AT30" s="207"/>
    </row>
    <row r="31" spans="1:69" s="205" customFormat="1" ht="25.5" x14ac:dyDescent="0.2">
      <c r="A31" s="211">
        <v>11</v>
      </c>
      <c r="B31" s="9" t="s">
        <v>312</v>
      </c>
      <c r="C31" s="228">
        <v>0.45</v>
      </c>
      <c r="D31" s="213">
        <f t="shared" si="2"/>
        <v>0</v>
      </c>
      <c r="E31" s="214" t="e">
        <f t="shared" si="0"/>
        <v>#DIV/0!</v>
      </c>
      <c r="F31" s="221">
        <f t="shared" si="9"/>
        <v>0</v>
      </c>
      <c r="G31" s="221">
        <f t="shared" si="9"/>
        <v>0</v>
      </c>
      <c r="H31" s="20"/>
      <c r="I31" s="20"/>
      <c r="J31" s="20"/>
      <c r="K31" s="20"/>
      <c r="L31" s="20"/>
      <c r="M31" s="20"/>
      <c r="N31" s="20"/>
      <c r="O31" s="20"/>
      <c r="P31" s="20"/>
      <c r="Q31" s="20"/>
      <c r="R31" s="20"/>
      <c r="S31" s="20"/>
      <c r="T31" s="20"/>
      <c r="U31" s="20"/>
      <c r="V31" s="20"/>
      <c r="W31" s="20"/>
      <c r="X31" s="20"/>
      <c r="Y31" s="20"/>
      <c r="AE31" s="207"/>
      <c r="AF31" s="207"/>
      <c r="AG31" s="207"/>
      <c r="AH31" s="207"/>
      <c r="AI31" s="207"/>
      <c r="AJ31" s="207"/>
      <c r="AK31" s="207"/>
      <c r="AL31" s="207"/>
      <c r="AM31" s="207"/>
      <c r="AN31" s="207"/>
      <c r="AO31" s="207"/>
      <c r="AP31" s="207"/>
      <c r="AQ31" s="207"/>
      <c r="AR31" s="207"/>
      <c r="AS31" s="207"/>
      <c r="AT31" s="207"/>
    </row>
    <row r="32" spans="1:69" s="205" customFormat="1" x14ac:dyDescent="0.2">
      <c r="A32" s="211">
        <v>12</v>
      </c>
      <c r="B32" s="212" t="s">
        <v>104</v>
      </c>
      <c r="C32" s="228">
        <v>0.45</v>
      </c>
      <c r="D32" s="213">
        <f t="shared" si="2"/>
        <v>0</v>
      </c>
      <c r="E32" s="214" t="e">
        <f t="shared" si="0"/>
        <v>#DIV/0!</v>
      </c>
      <c r="F32" s="221">
        <f t="shared" si="9"/>
        <v>0</v>
      </c>
      <c r="G32" s="221">
        <f t="shared" si="9"/>
        <v>0</v>
      </c>
      <c r="H32" s="20"/>
      <c r="I32" s="20"/>
      <c r="J32" s="20"/>
      <c r="K32" s="20"/>
      <c r="L32" s="20"/>
      <c r="M32" s="20"/>
      <c r="N32" s="20"/>
      <c r="O32" s="20"/>
      <c r="P32" s="20"/>
      <c r="Q32" s="20"/>
      <c r="R32" s="20"/>
      <c r="S32" s="20"/>
      <c r="T32" s="20"/>
      <c r="U32" s="20"/>
      <c r="V32" s="20"/>
      <c r="W32" s="20"/>
      <c r="X32" s="20"/>
      <c r="Y32" s="20"/>
      <c r="AE32" s="207"/>
      <c r="AF32" s="207"/>
      <c r="AG32" s="207"/>
      <c r="AH32" s="207"/>
      <c r="AI32" s="207"/>
      <c r="AJ32" s="207"/>
      <c r="AK32" s="207"/>
      <c r="AL32" s="207"/>
      <c r="AM32" s="207"/>
      <c r="AN32" s="207"/>
      <c r="AO32" s="207"/>
      <c r="AP32" s="207"/>
      <c r="AQ32" s="207"/>
      <c r="AR32" s="207"/>
      <c r="AS32" s="207"/>
      <c r="AT32" s="207"/>
    </row>
    <row r="33" spans="1:69" s="205" customFormat="1" x14ac:dyDescent="0.2">
      <c r="A33" s="211">
        <v>13</v>
      </c>
      <c r="B33" s="212" t="s">
        <v>105</v>
      </c>
      <c r="C33" s="228">
        <v>0.45</v>
      </c>
      <c r="D33" s="213">
        <f t="shared" si="2"/>
        <v>0</v>
      </c>
      <c r="E33" s="214" t="e">
        <f t="shared" si="0"/>
        <v>#DIV/0!</v>
      </c>
      <c r="F33" s="221">
        <f t="shared" si="9"/>
        <v>0</v>
      </c>
      <c r="G33" s="221">
        <f t="shared" si="9"/>
        <v>0</v>
      </c>
      <c r="H33" s="163">
        <v>0</v>
      </c>
      <c r="I33" s="20"/>
      <c r="J33" s="163">
        <v>0</v>
      </c>
      <c r="K33" s="20"/>
      <c r="L33" s="163">
        <v>0</v>
      </c>
      <c r="M33" s="20"/>
      <c r="N33" s="163">
        <v>0</v>
      </c>
      <c r="O33" s="20"/>
      <c r="P33" s="163">
        <v>0</v>
      </c>
      <c r="Q33" s="20"/>
      <c r="R33" s="163">
        <v>0</v>
      </c>
      <c r="S33" s="20"/>
      <c r="T33" s="163">
        <v>0</v>
      </c>
      <c r="U33" s="20"/>
      <c r="V33" s="163">
        <v>0</v>
      </c>
      <c r="W33" s="20"/>
      <c r="X33" s="163">
        <v>0</v>
      </c>
      <c r="Y33" s="20"/>
      <c r="AE33" s="207"/>
      <c r="AF33" s="207"/>
      <c r="AG33" s="207"/>
      <c r="AH33" s="207"/>
      <c r="AI33" s="207"/>
      <c r="AJ33" s="207"/>
      <c r="AK33" s="207"/>
      <c r="AL33" s="207"/>
      <c r="AM33" s="207"/>
      <c r="AN33" s="207"/>
      <c r="AO33" s="207"/>
      <c r="AP33" s="207"/>
      <c r="AQ33" s="207"/>
      <c r="AR33" s="207"/>
      <c r="AS33" s="207"/>
      <c r="AT33" s="207"/>
    </row>
    <row r="34" spans="1:69" s="205" customFormat="1" x14ac:dyDescent="0.2">
      <c r="A34" s="211">
        <v>14</v>
      </c>
      <c r="B34" s="212" t="s">
        <v>106</v>
      </c>
      <c r="C34" s="228">
        <v>0.45</v>
      </c>
      <c r="D34" s="213">
        <f t="shared" si="2"/>
        <v>0</v>
      </c>
      <c r="E34" s="214" t="e">
        <f>D34/$D$36</f>
        <v>#DIV/0!</v>
      </c>
      <c r="F34" s="221">
        <f t="shared" si="9"/>
        <v>0</v>
      </c>
      <c r="G34" s="221">
        <f t="shared" si="9"/>
        <v>0</v>
      </c>
      <c r="H34" s="20"/>
      <c r="I34" s="20"/>
      <c r="J34" s="20"/>
      <c r="K34" s="20"/>
      <c r="L34" s="20"/>
      <c r="M34" s="20"/>
      <c r="N34" s="20"/>
      <c r="O34" s="20"/>
      <c r="P34" s="20"/>
      <c r="Q34" s="20"/>
      <c r="R34" s="20"/>
      <c r="S34" s="20"/>
      <c r="T34" s="20"/>
      <c r="U34" s="20"/>
      <c r="V34" s="20"/>
      <c r="W34" s="20"/>
      <c r="X34" s="20"/>
      <c r="Y34" s="20"/>
      <c r="AE34" s="207"/>
      <c r="AF34" s="207"/>
      <c r="AG34" s="207"/>
      <c r="AH34" s="207"/>
      <c r="AI34" s="207"/>
      <c r="AJ34" s="207"/>
      <c r="AK34" s="207"/>
      <c r="AL34" s="207"/>
      <c r="AM34" s="207"/>
      <c r="AN34" s="207"/>
      <c r="AO34" s="207"/>
      <c r="AP34" s="207"/>
      <c r="AQ34" s="207"/>
      <c r="AR34" s="207"/>
      <c r="AS34" s="207"/>
      <c r="AT34" s="207"/>
    </row>
    <row r="35" spans="1:69" s="205" customFormat="1" x14ac:dyDescent="0.2">
      <c r="A35" s="211">
        <v>15</v>
      </c>
      <c r="B35" s="212" t="s">
        <v>107</v>
      </c>
      <c r="C35" s="228">
        <v>0.45</v>
      </c>
      <c r="D35" s="213">
        <f t="shared" si="2"/>
        <v>0</v>
      </c>
      <c r="E35" s="214" t="e">
        <f t="shared" si="0"/>
        <v>#DIV/0!</v>
      </c>
      <c r="F35" s="221">
        <f t="shared" si="9"/>
        <v>0</v>
      </c>
      <c r="G35" s="221">
        <f t="shared" si="9"/>
        <v>0</v>
      </c>
      <c r="H35" s="231">
        <v>0</v>
      </c>
      <c r="I35" s="20"/>
      <c r="J35" s="231">
        <v>0</v>
      </c>
      <c r="K35" s="20"/>
      <c r="L35" s="231">
        <v>0</v>
      </c>
      <c r="M35" s="20"/>
      <c r="N35" s="231">
        <v>0</v>
      </c>
      <c r="O35" s="20"/>
      <c r="P35" s="231">
        <v>0</v>
      </c>
      <c r="Q35" s="20"/>
      <c r="R35" s="231">
        <v>0</v>
      </c>
      <c r="S35" s="20"/>
      <c r="T35" s="231">
        <v>0</v>
      </c>
      <c r="U35" s="20"/>
      <c r="V35" s="231">
        <v>0</v>
      </c>
      <c r="W35" s="20"/>
      <c r="X35" s="231">
        <v>0</v>
      </c>
      <c r="Y35" s="20"/>
      <c r="AE35" s="207"/>
      <c r="AF35" s="207"/>
      <c r="AG35" s="207"/>
      <c r="AH35" s="207"/>
      <c r="AI35" s="207"/>
      <c r="AJ35" s="207"/>
      <c r="AK35" s="207"/>
      <c r="AL35" s="207"/>
      <c r="AM35" s="207"/>
      <c r="AN35" s="207"/>
      <c r="AO35" s="207"/>
      <c r="AP35" s="207"/>
      <c r="AQ35" s="207"/>
      <c r="AR35" s="207"/>
      <c r="AS35" s="207"/>
      <c r="AT35" s="207"/>
    </row>
    <row r="36" spans="1:69" s="205" customFormat="1" x14ac:dyDescent="0.2">
      <c r="A36" s="223"/>
      <c r="B36" s="212" t="s">
        <v>84</v>
      </c>
      <c r="C36" s="225"/>
      <c r="D36" s="213">
        <f>F36+G36</f>
        <v>0</v>
      </c>
      <c r="E36" s="224" t="e">
        <f>D36/$D$36</f>
        <v>#DIV/0!</v>
      </c>
      <c r="F36" s="215">
        <f t="shared" ref="F36:G36" si="10">F7+F8+F11+F14+F15+F16+F21+F28+F29+F30+F31+F32+F33+F34+F35</f>
        <v>0</v>
      </c>
      <c r="G36" s="215">
        <f t="shared" si="10"/>
        <v>0</v>
      </c>
      <c r="H36" s="215">
        <f>H7+H8+H11+H14+H15+H16+H21+H28+H29+H30+H31+H32+H33+H34+H35</f>
        <v>0</v>
      </c>
      <c r="I36" s="215">
        <f t="shared" ref="I36:Y36" si="11">I7+I8+I11+I14+I15+I16+I21+I28+I29+I30+I31+I32+I33+I34+I35</f>
        <v>0</v>
      </c>
      <c r="J36" s="215">
        <f t="shared" si="11"/>
        <v>0</v>
      </c>
      <c r="K36" s="215">
        <f t="shared" si="11"/>
        <v>0</v>
      </c>
      <c r="L36" s="215">
        <f t="shared" si="11"/>
        <v>0</v>
      </c>
      <c r="M36" s="215">
        <f t="shared" si="11"/>
        <v>0</v>
      </c>
      <c r="N36" s="215">
        <f t="shared" si="11"/>
        <v>0</v>
      </c>
      <c r="O36" s="215">
        <f t="shared" si="11"/>
        <v>0</v>
      </c>
      <c r="P36" s="215">
        <f t="shared" si="11"/>
        <v>0</v>
      </c>
      <c r="Q36" s="215">
        <f t="shared" si="11"/>
        <v>0</v>
      </c>
      <c r="R36" s="215">
        <f t="shared" si="11"/>
        <v>0</v>
      </c>
      <c r="S36" s="215">
        <f t="shared" si="11"/>
        <v>0</v>
      </c>
      <c r="T36" s="215">
        <f t="shared" si="11"/>
        <v>0</v>
      </c>
      <c r="U36" s="215">
        <f t="shared" si="11"/>
        <v>0</v>
      </c>
      <c r="V36" s="215">
        <f t="shared" si="11"/>
        <v>0</v>
      </c>
      <c r="W36" s="215">
        <f t="shared" si="11"/>
        <v>0</v>
      </c>
      <c r="X36" s="215">
        <f t="shared" si="11"/>
        <v>0</v>
      </c>
      <c r="Y36" s="215">
        <f t="shared" si="11"/>
        <v>0</v>
      </c>
      <c r="AE36" s="207"/>
      <c r="AF36" s="207"/>
      <c r="AG36" s="207"/>
      <c r="AH36" s="207"/>
      <c r="AI36" s="207"/>
      <c r="AJ36" s="207"/>
      <c r="AK36" s="207"/>
      <c r="AL36" s="207"/>
      <c r="AM36" s="207"/>
      <c r="AN36" s="207"/>
      <c r="AO36" s="207"/>
      <c r="AP36" s="207"/>
      <c r="AQ36" s="207"/>
      <c r="AR36" s="207"/>
      <c r="AS36" s="207"/>
      <c r="AT36" s="207"/>
    </row>
    <row r="37" spans="1:69" s="205" customFormat="1" x14ac:dyDescent="0.2">
      <c r="A37" s="223"/>
      <c r="B37" s="212" t="s">
        <v>179</v>
      </c>
      <c r="C37" s="225"/>
      <c r="D37" s="226"/>
      <c r="E37" s="224"/>
      <c r="F37" s="227"/>
      <c r="G37" s="227"/>
      <c r="H37" s="215"/>
      <c r="I37" s="19"/>
      <c r="J37" s="215"/>
      <c r="K37" s="19"/>
      <c r="L37" s="215"/>
      <c r="M37" s="19"/>
      <c r="N37" s="215"/>
      <c r="O37" s="19"/>
      <c r="P37" s="215"/>
      <c r="Q37" s="19"/>
      <c r="R37" s="215"/>
      <c r="S37" s="19"/>
      <c r="T37" s="215"/>
      <c r="U37" s="19"/>
      <c r="V37" s="215"/>
      <c r="W37" s="19"/>
      <c r="X37" s="215"/>
      <c r="Y37" s="19"/>
      <c r="AE37" s="207"/>
      <c r="AF37" s="207"/>
      <c r="AG37" s="207"/>
      <c r="AH37" s="207"/>
      <c r="AI37" s="207"/>
      <c r="AJ37" s="207"/>
      <c r="AK37" s="207"/>
      <c r="AL37" s="207"/>
      <c r="AM37" s="207"/>
      <c r="AN37" s="207"/>
      <c r="AO37" s="207"/>
      <c r="AP37" s="207"/>
      <c r="AQ37" s="207"/>
      <c r="AR37" s="207"/>
      <c r="AS37" s="207"/>
      <c r="AT37" s="207"/>
    </row>
    <row r="38" spans="1:69" s="205" customFormat="1" x14ac:dyDescent="0.2">
      <c r="A38" s="223"/>
      <c r="B38" s="212" t="s">
        <v>331</v>
      </c>
      <c r="C38" s="225"/>
      <c r="D38" s="226"/>
      <c r="E38" s="224"/>
      <c r="F38" s="227"/>
      <c r="G38" s="227"/>
      <c r="H38" s="215">
        <f>H36-H35</f>
        <v>0</v>
      </c>
      <c r="I38" s="215">
        <f>I36-I35-I37</f>
        <v>0</v>
      </c>
      <c r="J38" s="215">
        <f t="shared" ref="J38:Y38" si="12">J36-J35</f>
        <v>0</v>
      </c>
      <c r="K38" s="215">
        <f>K36-K35-K37</f>
        <v>0</v>
      </c>
      <c r="L38" s="215">
        <f t="shared" si="12"/>
        <v>0</v>
      </c>
      <c r="M38" s="215">
        <f>M36-M35-M37</f>
        <v>0</v>
      </c>
      <c r="N38" s="215">
        <f t="shared" si="12"/>
        <v>0</v>
      </c>
      <c r="O38" s="215">
        <f t="shared" si="12"/>
        <v>0</v>
      </c>
      <c r="P38" s="215">
        <f t="shared" si="12"/>
        <v>0</v>
      </c>
      <c r="Q38" s="215">
        <f t="shared" si="12"/>
        <v>0</v>
      </c>
      <c r="R38" s="215">
        <f t="shared" si="12"/>
        <v>0</v>
      </c>
      <c r="S38" s="215">
        <f t="shared" si="12"/>
        <v>0</v>
      </c>
      <c r="T38" s="215">
        <f t="shared" si="12"/>
        <v>0</v>
      </c>
      <c r="U38" s="215">
        <f t="shared" si="12"/>
        <v>0</v>
      </c>
      <c r="V38" s="215">
        <f t="shared" si="12"/>
        <v>0</v>
      </c>
      <c r="W38" s="215">
        <f t="shared" si="12"/>
        <v>0</v>
      </c>
      <c r="X38" s="215">
        <f t="shared" si="12"/>
        <v>0</v>
      </c>
      <c r="Y38" s="215">
        <f t="shared" si="12"/>
        <v>0</v>
      </c>
      <c r="AE38" s="207"/>
      <c r="AF38" s="207"/>
      <c r="AG38" s="207"/>
      <c r="AH38" s="207"/>
      <c r="AI38" s="207"/>
      <c r="AJ38" s="207"/>
      <c r="AK38" s="207"/>
      <c r="AL38" s="207"/>
      <c r="AM38" s="207"/>
      <c r="AN38" s="207"/>
      <c r="AO38" s="207"/>
      <c r="AP38" s="207"/>
      <c r="AQ38" s="207"/>
      <c r="AR38" s="207"/>
      <c r="AS38" s="207"/>
      <c r="AT38" s="207"/>
    </row>
    <row r="39" spans="1:69" x14ac:dyDescent="0.2">
      <c r="A39" s="223"/>
      <c r="B39" s="212" t="s">
        <v>339</v>
      </c>
      <c r="C39" s="225"/>
      <c r="D39" s="226"/>
      <c r="E39" s="224"/>
      <c r="F39" s="227"/>
      <c r="G39" s="227"/>
      <c r="H39" s="215">
        <f>H36-H22-H31</f>
        <v>0</v>
      </c>
      <c r="I39" s="215">
        <f t="shared" ref="I39:Y39" si="13">I36-I22-I31</f>
        <v>0</v>
      </c>
      <c r="J39" s="215">
        <f t="shared" si="13"/>
        <v>0</v>
      </c>
      <c r="K39" s="215">
        <f t="shared" si="13"/>
        <v>0</v>
      </c>
      <c r="L39" s="215">
        <f t="shared" si="13"/>
        <v>0</v>
      </c>
      <c r="M39" s="215">
        <f t="shared" si="13"/>
        <v>0</v>
      </c>
      <c r="N39" s="215">
        <f t="shared" si="13"/>
        <v>0</v>
      </c>
      <c r="O39" s="215">
        <f t="shared" si="13"/>
        <v>0</v>
      </c>
      <c r="P39" s="215">
        <f t="shared" si="13"/>
        <v>0</v>
      </c>
      <c r="Q39" s="215">
        <f t="shared" si="13"/>
        <v>0</v>
      </c>
      <c r="R39" s="215">
        <f t="shared" si="13"/>
        <v>0</v>
      </c>
      <c r="S39" s="215">
        <f t="shared" si="13"/>
        <v>0</v>
      </c>
      <c r="T39" s="215">
        <f t="shared" si="13"/>
        <v>0</v>
      </c>
      <c r="U39" s="215">
        <f t="shared" si="13"/>
        <v>0</v>
      </c>
      <c r="V39" s="215">
        <f t="shared" si="13"/>
        <v>0</v>
      </c>
      <c r="W39" s="215">
        <f t="shared" si="13"/>
        <v>0</v>
      </c>
      <c r="X39" s="215">
        <f t="shared" si="13"/>
        <v>0</v>
      </c>
      <c r="Y39" s="215">
        <f t="shared" si="13"/>
        <v>0</v>
      </c>
      <c r="Z39" s="205"/>
      <c r="AE39" s="207"/>
      <c r="AF39" s="207"/>
      <c r="AG39" s="207"/>
      <c r="AH39" s="207"/>
      <c r="AI39" s="207"/>
      <c r="AJ39" s="207"/>
      <c r="AK39" s="207"/>
      <c r="AL39" s="207"/>
      <c r="AM39" s="207"/>
      <c r="AN39" s="207"/>
      <c r="AO39" s="207"/>
      <c r="AP39" s="207"/>
      <c r="AQ39" s="207"/>
      <c r="AR39" s="207"/>
      <c r="AS39" s="207"/>
      <c r="AT39" s="207"/>
      <c r="BQ39" s="206"/>
    </row>
    <row r="40" spans="1:69" x14ac:dyDescent="0.2">
      <c r="A40" s="223"/>
      <c r="B40" s="212" t="s">
        <v>340</v>
      </c>
      <c r="C40" s="225"/>
      <c r="D40" s="226"/>
      <c r="E40" s="224"/>
      <c r="F40" s="227"/>
      <c r="G40" s="227"/>
      <c r="H40" s="215">
        <f>H22+H31</f>
        <v>0</v>
      </c>
      <c r="I40" s="215">
        <f t="shared" ref="I40:Y40" si="14">I22+I31</f>
        <v>0</v>
      </c>
      <c r="J40" s="215">
        <f t="shared" si="14"/>
        <v>0</v>
      </c>
      <c r="K40" s="215">
        <f t="shared" si="14"/>
        <v>0</v>
      </c>
      <c r="L40" s="215">
        <f t="shared" si="14"/>
        <v>0</v>
      </c>
      <c r="M40" s="215">
        <f t="shared" si="14"/>
        <v>0</v>
      </c>
      <c r="N40" s="215">
        <f t="shared" si="14"/>
        <v>0</v>
      </c>
      <c r="O40" s="215">
        <f t="shared" si="14"/>
        <v>0</v>
      </c>
      <c r="P40" s="215">
        <f t="shared" si="14"/>
        <v>0</v>
      </c>
      <c r="Q40" s="215">
        <f t="shared" si="14"/>
        <v>0</v>
      </c>
      <c r="R40" s="215">
        <f t="shared" si="14"/>
        <v>0</v>
      </c>
      <c r="S40" s="215">
        <f t="shared" si="14"/>
        <v>0</v>
      </c>
      <c r="T40" s="215">
        <f t="shared" si="14"/>
        <v>0</v>
      </c>
      <c r="U40" s="215">
        <f t="shared" si="14"/>
        <v>0</v>
      </c>
      <c r="V40" s="215">
        <f t="shared" si="14"/>
        <v>0</v>
      </c>
      <c r="W40" s="215">
        <f t="shared" si="14"/>
        <v>0</v>
      </c>
      <c r="X40" s="215">
        <f t="shared" si="14"/>
        <v>0</v>
      </c>
      <c r="Y40" s="215">
        <f t="shared" si="14"/>
        <v>0</v>
      </c>
      <c r="Z40" s="205"/>
      <c r="AE40" s="207"/>
      <c r="AF40" s="207"/>
      <c r="AG40" s="207"/>
      <c r="AH40" s="207"/>
      <c r="AI40" s="207"/>
      <c r="AJ40" s="207"/>
      <c r="AK40" s="207"/>
      <c r="AL40" s="207"/>
      <c r="AM40" s="207"/>
      <c r="AN40" s="207"/>
      <c r="AO40" s="207"/>
      <c r="AP40" s="207"/>
      <c r="AQ40" s="207"/>
      <c r="AR40" s="207"/>
      <c r="AS40" s="207"/>
      <c r="AT40" s="207"/>
      <c r="BQ40" s="206"/>
    </row>
    <row r="41" spans="1:69" s="205" customFormat="1" x14ac:dyDescent="0.2">
      <c r="A41" s="204"/>
    </row>
    <row r="42" spans="1:69" s="205" customFormat="1" x14ac:dyDescent="0.2">
      <c r="A42" s="746" t="s">
        <v>491</v>
      </c>
    </row>
    <row r="43" spans="1:69" s="205" customFormat="1" x14ac:dyDescent="0.2">
      <c r="A43" s="204"/>
    </row>
    <row r="44" spans="1:69" s="205" customFormat="1" x14ac:dyDescent="0.2">
      <c r="A44" s="204"/>
    </row>
    <row r="45" spans="1:69" s="205" customFormat="1" x14ac:dyDescent="0.2">
      <c r="A45" s="204"/>
    </row>
    <row r="46" spans="1:69" s="205" customFormat="1" x14ac:dyDescent="0.2">
      <c r="A46" s="204"/>
    </row>
    <row r="47" spans="1:69" s="205" customFormat="1" x14ac:dyDescent="0.2">
      <c r="A47" s="204"/>
    </row>
    <row r="48" spans="1:69" s="205" customFormat="1" x14ac:dyDescent="0.2">
      <c r="A48" s="204"/>
    </row>
    <row r="49" spans="1:1" s="205" customFormat="1" x14ac:dyDescent="0.2">
      <c r="A49" s="204"/>
    </row>
    <row r="50" spans="1:1" s="205" customFormat="1" x14ac:dyDescent="0.2">
      <c r="A50" s="204"/>
    </row>
    <row r="51" spans="1:1" s="205" customFormat="1" x14ac:dyDescent="0.2">
      <c r="A51" s="204"/>
    </row>
    <row r="52" spans="1:1" s="205" customFormat="1" x14ac:dyDescent="0.2">
      <c r="A52" s="204"/>
    </row>
    <row r="53" spans="1:1" s="205" customFormat="1" x14ac:dyDescent="0.2">
      <c r="A53" s="204"/>
    </row>
    <row r="54" spans="1:1" s="205" customFormat="1" x14ac:dyDescent="0.2">
      <c r="A54" s="204"/>
    </row>
    <row r="55" spans="1:1" s="205" customFormat="1" x14ac:dyDescent="0.2">
      <c r="A55" s="204"/>
    </row>
    <row r="56" spans="1:1" s="205" customFormat="1" x14ac:dyDescent="0.2">
      <c r="A56" s="204"/>
    </row>
    <row r="57" spans="1:1" s="205" customFormat="1" x14ac:dyDescent="0.2">
      <c r="A57" s="204"/>
    </row>
    <row r="58" spans="1:1" s="205" customFormat="1" x14ac:dyDescent="0.2">
      <c r="A58" s="204"/>
    </row>
    <row r="59" spans="1:1" s="205" customFormat="1" x14ac:dyDescent="0.2">
      <c r="A59" s="204"/>
    </row>
    <row r="60" spans="1:1" s="205" customFormat="1" x14ac:dyDescent="0.2">
      <c r="A60" s="204"/>
    </row>
    <row r="61" spans="1:1" s="205" customFormat="1" x14ac:dyDescent="0.2">
      <c r="A61" s="204"/>
    </row>
    <row r="62" spans="1:1" s="205" customFormat="1" x14ac:dyDescent="0.2">
      <c r="A62" s="204"/>
    </row>
    <row r="63" spans="1:1" s="205" customFormat="1" x14ac:dyDescent="0.2"/>
    <row r="64" spans="1:1" s="205" customFormat="1" x14ac:dyDescent="0.2"/>
    <row r="65" s="205" customFormat="1" x14ac:dyDescent="0.2"/>
    <row r="66" s="205" customFormat="1" x14ac:dyDescent="0.2"/>
    <row r="67" s="205" customFormat="1" x14ac:dyDescent="0.2"/>
    <row r="68" s="205" customFormat="1" x14ac:dyDescent="0.2"/>
    <row r="69" s="205" customFormat="1" x14ac:dyDescent="0.2"/>
    <row r="70" s="205" customFormat="1" x14ac:dyDescent="0.2"/>
    <row r="71" s="205" customFormat="1" x14ac:dyDescent="0.2"/>
    <row r="72" s="205" customFormat="1" x14ac:dyDescent="0.2"/>
    <row r="73" s="205" customFormat="1" x14ac:dyDescent="0.2"/>
    <row r="74" s="205" customFormat="1" x14ac:dyDescent="0.2"/>
    <row r="75" s="205" customFormat="1" x14ac:dyDescent="0.2"/>
    <row r="76" s="205" customFormat="1" x14ac:dyDescent="0.2"/>
    <row r="77" s="205" customFormat="1" x14ac:dyDescent="0.2"/>
    <row r="78" s="205" customFormat="1" x14ac:dyDescent="0.2"/>
    <row r="79" s="205" customFormat="1" x14ac:dyDescent="0.2"/>
    <row r="80" s="205" customFormat="1" x14ac:dyDescent="0.2"/>
    <row r="81" s="205" customFormat="1" x14ac:dyDescent="0.2"/>
    <row r="82" s="205" customFormat="1" x14ac:dyDescent="0.2"/>
    <row r="83" s="205" customFormat="1" x14ac:dyDescent="0.2"/>
    <row r="84" s="205" customFormat="1" x14ac:dyDescent="0.2"/>
    <row r="85" s="205" customFormat="1" x14ac:dyDescent="0.2"/>
    <row r="86" s="205" customFormat="1" x14ac:dyDescent="0.2"/>
    <row r="87" s="205" customFormat="1" x14ac:dyDescent="0.2"/>
    <row r="88" s="205" customFormat="1" x14ac:dyDescent="0.2"/>
    <row r="89" s="205" customFormat="1" x14ac:dyDescent="0.2"/>
    <row r="90" s="205" customFormat="1" x14ac:dyDescent="0.2"/>
    <row r="91" s="205" customFormat="1" x14ac:dyDescent="0.2"/>
    <row r="92" s="205" customFormat="1" x14ac:dyDescent="0.2"/>
    <row r="93" s="205" customFormat="1" x14ac:dyDescent="0.2"/>
    <row r="94" s="205" customFormat="1" x14ac:dyDescent="0.2"/>
    <row r="95" s="205" customFormat="1" x14ac:dyDescent="0.2"/>
    <row r="96" s="205" customFormat="1" x14ac:dyDescent="0.2"/>
    <row r="97" s="205" customFormat="1" x14ac:dyDescent="0.2"/>
    <row r="98" s="205" customFormat="1" x14ac:dyDescent="0.2"/>
    <row r="99" s="205" customFormat="1" x14ac:dyDescent="0.2"/>
    <row r="100" s="205" customFormat="1" x14ac:dyDescent="0.2"/>
    <row r="101" s="205" customFormat="1" x14ac:dyDescent="0.2"/>
    <row r="102" s="205" customFormat="1" x14ac:dyDescent="0.2"/>
    <row r="103" s="205" customFormat="1" x14ac:dyDescent="0.2"/>
    <row r="104" s="205" customFormat="1" x14ac:dyDescent="0.2"/>
    <row r="105" s="205" customFormat="1" x14ac:dyDescent="0.2"/>
    <row r="106" s="205" customFormat="1" x14ac:dyDescent="0.2"/>
    <row r="107" s="205" customFormat="1" x14ac:dyDescent="0.2"/>
    <row r="108" s="205" customFormat="1" x14ac:dyDescent="0.2"/>
    <row r="109" s="205" customFormat="1" x14ac:dyDescent="0.2"/>
    <row r="110" s="205" customFormat="1" x14ac:dyDescent="0.2"/>
    <row r="111" s="205" customFormat="1" x14ac:dyDescent="0.2"/>
    <row r="112" s="205" customFormat="1" x14ac:dyDescent="0.2"/>
    <row r="113" s="205" customFormat="1" x14ac:dyDescent="0.2"/>
    <row r="114" s="205" customFormat="1" x14ac:dyDescent="0.2"/>
    <row r="115" s="205" customFormat="1" x14ac:dyDescent="0.2"/>
    <row r="116" s="205" customFormat="1" x14ac:dyDescent="0.2"/>
    <row r="117" s="205" customFormat="1" x14ac:dyDescent="0.2"/>
    <row r="118" s="205" customFormat="1" x14ac:dyDescent="0.2"/>
    <row r="119" s="205" customFormat="1" x14ac:dyDescent="0.2"/>
    <row r="120" s="205" customFormat="1" x14ac:dyDescent="0.2"/>
    <row r="121" s="205" customFormat="1" x14ac:dyDescent="0.2"/>
    <row r="122" s="205" customFormat="1" x14ac:dyDescent="0.2"/>
    <row r="123" s="205" customFormat="1" x14ac:dyDescent="0.2"/>
    <row r="124" s="205" customFormat="1" x14ac:dyDescent="0.2"/>
    <row r="125" s="205" customFormat="1" x14ac:dyDescent="0.2"/>
    <row r="126" s="205" customFormat="1" x14ac:dyDescent="0.2"/>
    <row r="127" s="205" customFormat="1" x14ac:dyDescent="0.2"/>
    <row r="128" s="205" customFormat="1" x14ac:dyDescent="0.2"/>
    <row r="129" s="205" customFormat="1" x14ac:dyDescent="0.2"/>
    <row r="130" s="205" customFormat="1" x14ac:dyDescent="0.2"/>
    <row r="131" s="205" customFormat="1" x14ac:dyDescent="0.2"/>
    <row r="132" s="205" customFormat="1" x14ac:dyDescent="0.2"/>
    <row r="133" s="205" customFormat="1" x14ac:dyDescent="0.2"/>
    <row r="134" s="205" customFormat="1" x14ac:dyDescent="0.2"/>
    <row r="135" s="205" customFormat="1" x14ac:dyDescent="0.2"/>
    <row r="136" s="205" customFormat="1" x14ac:dyDescent="0.2"/>
    <row r="137" s="205" customFormat="1" x14ac:dyDescent="0.2"/>
    <row r="138" s="205" customFormat="1" x14ac:dyDescent="0.2"/>
    <row r="139" s="205" customFormat="1" x14ac:dyDescent="0.2"/>
    <row r="140" s="205" customFormat="1" x14ac:dyDescent="0.2"/>
    <row r="141" s="205" customFormat="1" x14ac:dyDescent="0.2"/>
    <row r="142" s="205" customFormat="1" x14ac:dyDescent="0.2"/>
    <row r="143" s="205" customFormat="1" x14ac:dyDescent="0.2"/>
    <row r="144" s="205" customFormat="1" x14ac:dyDescent="0.2"/>
    <row r="145" s="205" customFormat="1" x14ac:dyDescent="0.2"/>
    <row r="146" s="205" customFormat="1" x14ac:dyDescent="0.2"/>
    <row r="147" s="205" customFormat="1" x14ac:dyDescent="0.2"/>
    <row r="148" s="205" customFormat="1" x14ac:dyDescent="0.2"/>
    <row r="149" s="205" customFormat="1" x14ac:dyDescent="0.2"/>
    <row r="150" s="205" customFormat="1" x14ac:dyDescent="0.2"/>
    <row r="151" s="205" customFormat="1" x14ac:dyDescent="0.2"/>
    <row r="152" s="205" customFormat="1" x14ac:dyDescent="0.2"/>
    <row r="153" s="205" customFormat="1" x14ac:dyDescent="0.2"/>
    <row r="154" s="205" customFormat="1" x14ac:dyDescent="0.2"/>
    <row r="155" s="205" customFormat="1" x14ac:dyDescent="0.2"/>
    <row r="156" s="205" customFormat="1" x14ac:dyDescent="0.2"/>
    <row r="157" s="205" customFormat="1" x14ac:dyDescent="0.2"/>
    <row r="158" s="205" customFormat="1" x14ac:dyDescent="0.2"/>
    <row r="159" s="205" customFormat="1" x14ac:dyDescent="0.2"/>
    <row r="160" s="205" customFormat="1" x14ac:dyDescent="0.2"/>
    <row r="161" s="205" customFormat="1" x14ac:dyDescent="0.2"/>
    <row r="162" s="205" customFormat="1" x14ac:dyDescent="0.2"/>
    <row r="163" s="205" customFormat="1" x14ac:dyDescent="0.2"/>
    <row r="164" s="205" customFormat="1" x14ac:dyDescent="0.2"/>
    <row r="165" s="205" customFormat="1" x14ac:dyDescent="0.2"/>
    <row r="166" s="205" customFormat="1" x14ac:dyDescent="0.2"/>
    <row r="167" s="205" customFormat="1" x14ac:dyDescent="0.2"/>
    <row r="168" s="205" customFormat="1" x14ac:dyDescent="0.2"/>
    <row r="169" s="205" customFormat="1" x14ac:dyDescent="0.2"/>
    <row r="170" s="205" customFormat="1" x14ac:dyDescent="0.2"/>
    <row r="171" s="205" customFormat="1" x14ac:dyDescent="0.2"/>
    <row r="172" s="205" customFormat="1" x14ac:dyDescent="0.2"/>
    <row r="173" s="205" customFormat="1" x14ac:dyDescent="0.2"/>
    <row r="174" s="205" customFormat="1" x14ac:dyDescent="0.2"/>
    <row r="175" s="205" customFormat="1" x14ac:dyDescent="0.2"/>
    <row r="176" s="205" customFormat="1" x14ac:dyDescent="0.2"/>
    <row r="177" s="205" customFormat="1" x14ac:dyDescent="0.2"/>
    <row r="178" s="205" customFormat="1" x14ac:dyDescent="0.2"/>
    <row r="179" s="205" customFormat="1" x14ac:dyDescent="0.2"/>
    <row r="180" s="205" customFormat="1" x14ac:dyDescent="0.2"/>
    <row r="181" s="205" customFormat="1" x14ac:dyDescent="0.2"/>
    <row r="182" s="205" customFormat="1" x14ac:dyDescent="0.2"/>
    <row r="183" s="205" customFormat="1" x14ac:dyDescent="0.2"/>
    <row r="184" s="205" customFormat="1" x14ac:dyDescent="0.2"/>
    <row r="185" s="205" customFormat="1" x14ac:dyDescent="0.2"/>
    <row r="186" s="205" customFormat="1" x14ac:dyDescent="0.2"/>
    <row r="187" s="205" customFormat="1" x14ac:dyDescent="0.2"/>
    <row r="188" s="205" customFormat="1" x14ac:dyDescent="0.2"/>
    <row r="189" s="205" customFormat="1" x14ac:dyDescent="0.2"/>
    <row r="190" s="205" customFormat="1" x14ac:dyDescent="0.2"/>
    <row r="191" s="205" customFormat="1" x14ac:dyDescent="0.2"/>
    <row r="192" s="205" customFormat="1" x14ac:dyDescent="0.2"/>
    <row r="193" s="205" customFormat="1" x14ac:dyDescent="0.2"/>
    <row r="194" s="205" customFormat="1" x14ac:dyDescent="0.2"/>
    <row r="195" s="205" customFormat="1" x14ac:dyDescent="0.2"/>
    <row r="196" s="205" customFormat="1" x14ac:dyDescent="0.2"/>
    <row r="197" s="205" customFormat="1" x14ac:dyDescent="0.2"/>
    <row r="198" s="205" customFormat="1" x14ac:dyDescent="0.2"/>
    <row r="199" s="205" customFormat="1" x14ac:dyDescent="0.2"/>
    <row r="200" s="205" customFormat="1" x14ac:dyDescent="0.2"/>
    <row r="201" s="205" customFormat="1" x14ac:dyDescent="0.2"/>
    <row r="202" s="205" customFormat="1" x14ac:dyDescent="0.2"/>
    <row r="203" s="205" customFormat="1" x14ac:dyDescent="0.2"/>
    <row r="204" s="205" customFormat="1" x14ac:dyDescent="0.2"/>
    <row r="205" s="205" customFormat="1" x14ac:dyDescent="0.2"/>
    <row r="206" s="205" customFormat="1" x14ac:dyDescent="0.2"/>
    <row r="207" s="205" customFormat="1" x14ac:dyDescent="0.2"/>
    <row r="208" s="205" customFormat="1" x14ac:dyDescent="0.2"/>
    <row r="209" s="205" customFormat="1" x14ac:dyDescent="0.2"/>
    <row r="210" s="205" customFormat="1" x14ac:dyDescent="0.2"/>
    <row r="211" s="205" customFormat="1" x14ac:dyDescent="0.2"/>
    <row r="212" s="205" customFormat="1" x14ac:dyDescent="0.2"/>
    <row r="213" s="205" customFormat="1" x14ac:dyDescent="0.2"/>
    <row r="214" s="205" customFormat="1" x14ac:dyDescent="0.2"/>
    <row r="215" s="205" customFormat="1" x14ac:dyDescent="0.2"/>
    <row r="216" s="205" customFormat="1" x14ac:dyDescent="0.2"/>
    <row r="217" s="205" customFormat="1" x14ac:dyDescent="0.2"/>
    <row r="218" s="205" customFormat="1" x14ac:dyDescent="0.2"/>
    <row r="219" s="205" customFormat="1" x14ac:dyDescent="0.2"/>
    <row r="220" s="205" customFormat="1" x14ac:dyDescent="0.2"/>
    <row r="221" s="205" customFormat="1" x14ac:dyDescent="0.2"/>
    <row r="222" s="205" customFormat="1" x14ac:dyDescent="0.2"/>
    <row r="223" s="205" customFormat="1" x14ac:dyDescent="0.2"/>
    <row r="224" s="205" customFormat="1" x14ac:dyDescent="0.2"/>
    <row r="225" s="205" customFormat="1" x14ac:dyDescent="0.2"/>
    <row r="226" s="205" customFormat="1" x14ac:dyDescent="0.2"/>
    <row r="227" s="205" customFormat="1" x14ac:dyDescent="0.2"/>
    <row r="228" s="205" customFormat="1" x14ac:dyDescent="0.2"/>
    <row r="229" s="205" customFormat="1" x14ac:dyDescent="0.2"/>
    <row r="230" s="205" customFormat="1" x14ac:dyDescent="0.2"/>
    <row r="231" s="205" customFormat="1" x14ac:dyDescent="0.2"/>
    <row r="232" s="205" customFormat="1" x14ac:dyDescent="0.2"/>
    <row r="233" s="205" customFormat="1" x14ac:dyDescent="0.2"/>
    <row r="234" s="205" customFormat="1" x14ac:dyDescent="0.2"/>
    <row r="235" s="205" customFormat="1" x14ac:dyDescent="0.2"/>
    <row r="236" s="205" customFormat="1" x14ac:dyDescent="0.2"/>
    <row r="237" s="205" customFormat="1" x14ac:dyDescent="0.2"/>
    <row r="238" s="205" customFormat="1" x14ac:dyDescent="0.2"/>
    <row r="239" s="205" customFormat="1" x14ac:dyDescent="0.2"/>
    <row r="240" s="205" customFormat="1" x14ac:dyDescent="0.2"/>
    <row r="241" s="205" customFormat="1" x14ac:dyDescent="0.2"/>
    <row r="242" s="205" customFormat="1" x14ac:dyDescent="0.2"/>
    <row r="243" s="205" customFormat="1" x14ac:dyDescent="0.2"/>
    <row r="244" s="205" customFormat="1" x14ac:dyDescent="0.2"/>
    <row r="245" s="205" customFormat="1" x14ac:dyDescent="0.2"/>
    <row r="246" s="205" customFormat="1" x14ac:dyDescent="0.2"/>
    <row r="247" s="205" customFormat="1" x14ac:dyDescent="0.2"/>
    <row r="248" s="205" customFormat="1" x14ac:dyDescent="0.2"/>
    <row r="249" s="205" customFormat="1" x14ac:dyDescent="0.2"/>
    <row r="250" s="205" customFormat="1" x14ac:dyDescent="0.2"/>
    <row r="251" s="205" customFormat="1" x14ac:dyDescent="0.2"/>
    <row r="252" s="205" customFormat="1" x14ac:dyDescent="0.2"/>
    <row r="253" s="205" customFormat="1" x14ac:dyDescent="0.2"/>
    <row r="254" s="205" customFormat="1" x14ac:dyDescent="0.2"/>
    <row r="255" s="205" customFormat="1" x14ac:dyDescent="0.2"/>
    <row r="256" s="205" customFormat="1" x14ac:dyDescent="0.2"/>
    <row r="257" s="205" customFormat="1" x14ac:dyDescent="0.2"/>
    <row r="258" s="205" customFormat="1" x14ac:dyDescent="0.2"/>
    <row r="259" s="205" customFormat="1" x14ac:dyDescent="0.2"/>
    <row r="260" s="205" customFormat="1" x14ac:dyDescent="0.2"/>
    <row r="261" s="205" customFormat="1" x14ac:dyDescent="0.2"/>
    <row r="262" s="205" customFormat="1" x14ac:dyDescent="0.2"/>
    <row r="263" s="205" customFormat="1" x14ac:dyDescent="0.2"/>
    <row r="264" s="205" customFormat="1" x14ac:dyDescent="0.2"/>
    <row r="265" s="205" customFormat="1" x14ac:dyDescent="0.2"/>
    <row r="266" s="205" customFormat="1" x14ac:dyDescent="0.2"/>
    <row r="267" s="205" customFormat="1" x14ac:dyDescent="0.2"/>
    <row r="268" s="205" customFormat="1" x14ac:dyDescent="0.2"/>
    <row r="269" s="205" customFormat="1" x14ac:dyDescent="0.2"/>
    <row r="270" s="205" customFormat="1" x14ac:dyDescent="0.2"/>
    <row r="271" s="205" customFormat="1" x14ac:dyDescent="0.2"/>
    <row r="272" s="205" customFormat="1" x14ac:dyDescent="0.2"/>
    <row r="273" s="205" customFormat="1" x14ac:dyDescent="0.2"/>
    <row r="274" s="205" customFormat="1" x14ac:dyDescent="0.2"/>
    <row r="275" s="205" customFormat="1" x14ac:dyDescent="0.2"/>
    <row r="276" s="205" customFormat="1" x14ac:dyDescent="0.2"/>
    <row r="277" s="205" customFormat="1" x14ac:dyDescent="0.2"/>
    <row r="278" s="205" customFormat="1" x14ac:dyDescent="0.2"/>
    <row r="279" s="205" customFormat="1" x14ac:dyDescent="0.2"/>
    <row r="280" s="205" customFormat="1" x14ac:dyDescent="0.2"/>
    <row r="281" s="205" customFormat="1" x14ac:dyDescent="0.2"/>
    <row r="282" s="205" customFormat="1" x14ac:dyDescent="0.2"/>
    <row r="283" s="205" customFormat="1" x14ac:dyDescent="0.2"/>
    <row r="284" s="205" customFormat="1" x14ac:dyDescent="0.2"/>
    <row r="285" s="205" customFormat="1" x14ac:dyDescent="0.2"/>
    <row r="286" s="205" customFormat="1" x14ac:dyDescent="0.2"/>
    <row r="287" s="205" customFormat="1" x14ac:dyDescent="0.2"/>
    <row r="288" s="205" customFormat="1" x14ac:dyDescent="0.2"/>
    <row r="289" s="205" customFormat="1" x14ac:dyDescent="0.2"/>
    <row r="290" s="205" customFormat="1" x14ac:dyDescent="0.2"/>
    <row r="291" s="205" customFormat="1" x14ac:dyDescent="0.2"/>
    <row r="292" s="205" customFormat="1" x14ac:dyDescent="0.2"/>
    <row r="293" s="205" customFormat="1" x14ac:dyDescent="0.2"/>
    <row r="294" s="205" customFormat="1" x14ac:dyDescent="0.2"/>
    <row r="295" s="205" customFormat="1" x14ac:dyDescent="0.2"/>
    <row r="296" s="205" customFormat="1" x14ac:dyDescent="0.2"/>
    <row r="297" s="205" customFormat="1" x14ac:dyDescent="0.2"/>
    <row r="298" s="205" customFormat="1" x14ac:dyDescent="0.2"/>
    <row r="299" s="205" customFormat="1" x14ac:dyDescent="0.2"/>
    <row r="300" s="205" customFormat="1" x14ac:dyDescent="0.2"/>
    <row r="301" s="205" customFormat="1" x14ac:dyDescent="0.2"/>
    <row r="302" s="205" customFormat="1" x14ac:dyDescent="0.2"/>
    <row r="303" s="205" customFormat="1" x14ac:dyDescent="0.2"/>
    <row r="304" s="205" customFormat="1" x14ac:dyDescent="0.2"/>
    <row r="305" s="205" customFormat="1" x14ac:dyDescent="0.2"/>
    <row r="306" s="205" customFormat="1" x14ac:dyDescent="0.2"/>
    <row r="307" s="205" customFormat="1" x14ac:dyDescent="0.2"/>
    <row r="308" s="205" customFormat="1" x14ac:dyDescent="0.2"/>
    <row r="309" s="205" customFormat="1" x14ac:dyDescent="0.2"/>
    <row r="310" s="205" customFormat="1" x14ac:dyDescent="0.2"/>
    <row r="311" s="205" customFormat="1" x14ac:dyDescent="0.2"/>
    <row r="312" s="205" customFormat="1" x14ac:dyDescent="0.2"/>
    <row r="313" s="205" customFormat="1" x14ac:dyDescent="0.2"/>
    <row r="314" s="205" customFormat="1" x14ac:dyDescent="0.2"/>
    <row r="315" s="205" customFormat="1" x14ac:dyDescent="0.2"/>
    <row r="316" s="205" customFormat="1" x14ac:dyDescent="0.2"/>
    <row r="317" s="205" customFormat="1" x14ac:dyDescent="0.2"/>
    <row r="318" s="205" customFormat="1" x14ac:dyDescent="0.2"/>
    <row r="319" s="205" customFormat="1" x14ac:dyDescent="0.2"/>
    <row r="320" s="205" customFormat="1" x14ac:dyDescent="0.2"/>
    <row r="321" s="205" customFormat="1" x14ac:dyDescent="0.2"/>
    <row r="322" s="205" customFormat="1" x14ac:dyDescent="0.2"/>
    <row r="323" s="205" customFormat="1" x14ac:dyDescent="0.2"/>
    <row r="324" s="205" customFormat="1" x14ac:dyDescent="0.2"/>
    <row r="325" s="205" customFormat="1" x14ac:dyDescent="0.2"/>
    <row r="326" s="205" customFormat="1" x14ac:dyDescent="0.2"/>
    <row r="327" s="205" customFormat="1" x14ac:dyDescent="0.2"/>
    <row r="328" s="205" customFormat="1" x14ac:dyDescent="0.2"/>
    <row r="329" s="205" customFormat="1" x14ac:dyDescent="0.2"/>
    <row r="330" s="205" customFormat="1" x14ac:dyDescent="0.2"/>
    <row r="331" s="205" customFormat="1" x14ac:dyDescent="0.2"/>
    <row r="332" s="205" customFormat="1" x14ac:dyDescent="0.2"/>
    <row r="333" s="205" customFormat="1" x14ac:dyDescent="0.2"/>
    <row r="334" s="205" customFormat="1" x14ac:dyDescent="0.2"/>
    <row r="335" s="205" customFormat="1" x14ac:dyDescent="0.2"/>
    <row r="336" s="205" customFormat="1" x14ac:dyDescent="0.2"/>
    <row r="337" s="205" customFormat="1" x14ac:dyDescent="0.2"/>
    <row r="338" s="205" customFormat="1" x14ac:dyDescent="0.2"/>
    <row r="339" s="205" customFormat="1" x14ac:dyDescent="0.2"/>
    <row r="340" s="205" customFormat="1" x14ac:dyDescent="0.2"/>
    <row r="341" s="205" customFormat="1" x14ac:dyDescent="0.2"/>
    <row r="342" s="205" customFormat="1" x14ac:dyDescent="0.2"/>
    <row r="343" s="205" customFormat="1" x14ac:dyDescent="0.2"/>
    <row r="344" s="205" customFormat="1" x14ac:dyDescent="0.2"/>
    <row r="345" s="205" customFormat="1" x14ac:dyDescent="0.2"/>
    <row r="346" s="205" customFormat="1" x14ac:dyDescent="0.2"/>
    <row r="347" s="205" customFormat="1" x14ac:dyDescent="0.2"/>
    <row r="348" s="205" customFormat="1" x14ac:dyDescent="0.2"/>
    <row r="349" s="205" customFormat="1" x14ac:dyDescent="0.2"/>
    <row r="350" s="205" customFormat="1" x14ac:dyDescent="0.2"/>
    <row r="351" s="205" customFormat="1" x14ac:dyDescent="0.2"/>
    <row r="352" s="205" customFormat="1" x14ac:dyDescent="0.2"/>
    <row r="353" s="205" customFormat="1" x14ac:dyDescent="0.2"/>
    <row r="354" s="205" customFormat="1" x14ac:dyDescent="0.2"/>
    <row r="355" s="205" customFormat="1" x14ac:dyDescent="0.2"/>
    <row r="356" s="205" customFormat="1" x14ac:dyDescent="0.2"/>
    <row r="357" s="205" customFormat="1" x14ac:dyDescent="0.2"/>
    <row r="358" s="205" customFormat="1" x14ac:dyDescent="0.2"/>
    <row r="359" s="205" customFormat="1" x14ac:dyDescent="0.2"/>
    <row r="360" s="205" customFormat="1" x14ac:dyDescent="0.2"/>
    <row r="361" s="205" customFormat="1" x14ac:dyDescent="0.2"/>
    <row r="362" s="205" customFormat="1" x14ac:dyDescent="0.2"/>
    <row r="363" s="205" customFormat="1" x14ac:dyDescent="0.2"/>
    <row r="364" s="205" customFormat="1" x14ac:dyDescent="0.2"/>
    <row r="365" s="205" customFormat="1" x14ac:dyDescent="0.2"/>
    <row r="366" s="205" customFormat="1" x14ac:dyDescent="0.2"/>
    <row r="367" s="205" customFormat="1" x14ac:dyDescent="0.2"/>
    <row r="368" s="205" customFormat="1" x14ac:dyDescent="0.2"/>
    <row r="369" s="205" customFormat="1" x14ac:dyDescent="0.2"/>
    <row r="370" s="205" customFormat="1" x14ac:dyDescent="0.2"/>
    <row r="371" s="205" customFormat="1" x14ac:dyDescent="0.2"/>
    <row r="372" s="205" customFormat="1" x14ac:dyDescent="0.2"/>
    <row r="373" s="205" customFormat="1" x14ac:dyDescent="0.2"/>
    <row r="374" s="205" customFormat="1" x14ac:dyDescent="0.2"/>
    <row r="375" s="205" customFormat="1" x14ac:dyDescent="0.2"/>
    <row r="376" s="205" customFormat="1" x14ac:dyDescent="0.2"/>
    <row r="377" s="205" customFormat="1" x14ac:dyDescent="0.2"/>
    <row r="378" s="205" customFormat="1" x14ac:dyDescent="0.2"/>
    <row r="379" s="205" customFormat="1" x14ac:dyDescent="0.2"/>
    <row r="380" s="205" customFormat="1" x14ac:dyDescent="0.2"/>
    <row r="381" s="205" customFormat="1" x14ac:dyDescent="0.2"/>
    <row r="382" s="205" customFormat="1" x14ac:dyDescent="0.2"/>
    <row r="383" s="205" customFormat="1" x14ac:dyDescent="0.2"/>
    <row r="384" s="205" customFormat="1" x14ac:dyDescent="0.2"/>
    <row r="385" s="205" customFormat="1" x14ac:dyDescent="0.2"/>
    <row r="386" s="205" customFormat="1" x14ac:dyDescent="0.2"/>
    <row r="387" s="205" customFormat="1" x14ac:dyDescent="0.2"/>
    <row r="388" s="205" customFormat="1" x14ac:dyDescent="0.2"/>
    <row r="389" s="205" customFormat="1" x14ac:dyDescent="0.2"/>
    <row r="390" s="205" customFormat="1" x14ac:dyDescent="0.2"/>
    <row r="391" s="205" customFormat="1" x14ac:dyDescent="0.2"/>
    <row r="392" s="205" customFormat="1" x14ac:dyDescent="0.2"/>
    <row r="393" s="205" customFormat="1" x14ac:dyDescent="0.2"/>
    <row r="394" s="205" customFormat="1" x14ac:dyDescent="0.2"/>
    <row r="395" s="205" customFormat="1" x14ac:dyDescent="0.2"/>
    <row r="396" s="205" customFormat="1" x14ac:dyDescent="0.2"/>
    <row r="397" s="205" customFormat="1" x14ac:dyDescent="0.2"/>
    <row r="398" s="205" customFormat="1" x14ac:dyDescent="0.2"/>
    <row r="399" s="205" customFormat="1" x14ac:dyDescent="0.2"/>
    <row r="400" s="205" customFormat="1" x14ac:dyDescent="0.2"/>
    <row r="401" s="205" customFormat="1" x14ac:dyDescent="0.2"/>
    <row r="402" s="205" customFormat="1" x14ac:dyDescent="0.2"/>
    <row r="403" s="205" customFormat="1" x14ac:dyDescent="0.2"/>
    <row r="404" s="205" customFormat="1" x14ac:dyDescent="0.2"/>
    <row r="405" s="205" customFormat="1" x14ac:dyDescent="0.2"/>
    <row r="406" s="205" customFormat="1" x14ac:dyDescent="0.2"/>
  </sheetData>
  <sheetProtection algorithmName="SHA-512" hashValue="QsGqzWCdVIkf4J3lLDxaIOMYR2746pHd/pW7DNxTlWiGgUGDNo6mpKH3ODtYn1Z/78M2wrZIh7vl9PirMeMn6Q==" saltValue="HgL7QRbIJq2ABLNZ0fgGOg==" spinCount="100000" sheet="1" formatCells="0" formatColumns="0" formatRows="0" insertColumns="0" insertRows="0" insertHyperlinks="0" deleteColumns="0" deleteRows="0" sort="0" autoFilter="0" pivotTables="0"/>
  <mergeCells count="20">
    <mergeCell ref="H5:I5"/>
    <mergeCell ref="J5:K5"/>
    <mergeCell ref="A1:B1"/>
    <mergeCell ref="D1:V1"/>
    <mergeCell ref="A4:C4"/>
    <mergeCell ref="A5:A6"/>
    <mergeCell ref="B5:B6"/>
    <mergeCell ref="C5:C6"/>
    <mergeCell ref="D5:E5"/>
    <mergeCell ref="F5:G5"/>
    <mergeCell ref="C3:F3"/>
    <mergeCell ref="H3:J3"/>
    <mergeCell ref="K3:M3"/>
    <mergeCell ref="X5:Y5"/>
    <mergeCell ref="L5:M5"/>
    <mergeCell ref="N5:O5"/>
    <mergeCell ref="P5:Q5"/>
    <mergeCell ref="R5:S5"/>
    <mergeCell ref="T5:U5"/>
    <mergeCell ref="V5:W5"/>
  </mergeCells>
  <conditionalFormatting sqref="F11:G11">
    <cfRule type="containsText" dxfId="94" priority="6" stopIfTrue="1" operator="containsText" text="PĀRSNIEGTAS IZMAKSAS">
      <formula>NOT(ISERROR(SEARCH("PĀRSNIEGTAS IZMAKSAS",F11)))</formula>
    </cfRule>
  </conditionalFormatting>
  <conditionalFormatting sqref="F16:G16">
    <cfRule type="containsText" dxfId="93" priority="5" stopIfTrue="1" operator="containsText" text="PĀRSNIEGTAS IZMAKSAS">
      <formula>NOT(ISERROR(SEARCH("PĀRSNIEGTAS IZMAKSAS",F16)))</formula>
    </cfRule>
  </conditionalFormatting>
  <conditionalFormatting sqref="D38">
    <cfRule type="containsText" dxfId="92" priority="4" stopIfTrue="1" operator="containsText" text="PĀRSNIEGTAS IZMAKSAS">
      <formula>NOT(ISERROR(SEARCH("PĀRSNIEGTAS IZMAKSAS",D38)))</formula>
    </cfRule>
  </conditionalFormatting>
  <conditionalFormatting sqref="F8:G8 D7:D36">
    <cfRule type="containsText" dxfId="91" priority="8" stopIfTrue="1" operator="containsText" text="PĀRSNIEGTAS IZMAKSAS">
      <formula>NOT(ISERROR(SEARCH("PĀRSNIEGTAS IZMAKSAS",D7)))</formula>
    </cfRule>
  </conditionalFormatting>
  <conditionalFormatting sqref="J5:Y5">
    <cfRule type="cellIs" dxfId="90" priority="7" operator="equal">
      <formula>"x"</formula>
    </cfRule>
  </conditionalFormatting>
  <conditionalFormatting sqref="D37">
    <cfRule type="containsText" dxfId="89" priority="3" stopIfTrue="1" operator="containsText" text="PĀRSNIEGTAS IZMAKSAS">
      <formula>NOT(ISERROR(SEARCH("PĀRSNIEGTAS IZMAKSAS",D37)))</formula>
    </cfRule>
  </conditionalFormatting>
  <conditionalFormatting sqref="D39">
    <cfRule type="containsText" dxfId="88" priority="2" stopIfTrue="1" operator="containsText" text="PĀRSNIEGTAS IZMAKSAS">
      <formula>NOT(ISERROR(SEARCH("PĀRSNIEGTAS IZMAKSAS",D39)))</formula>
    </cfRule>
  </conditionalFormatting>
  <conditionalFormatting sqref="D40">
    <cfRule type="containsText" dxfId="87"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Dati!$N$3:$N$14</xm:f>
          </x14:formula1>
          <xm:sqref>C7 C9:C10 C12:C15 C17:C20 C22:C35</xm:sqref>
        </x14:dataValidation>
        <x14:dataValidation type="list" allowBlank="1" showInputMessage="1" showErrorMessage="1" errorTitle="Izvēlieties no izvēlnē piedātā" error="Neatbilstoši aizpildīts lauks" promptTitle="Valsts atbalsts:" prompt="Izvēlēties valsts atbalsta pantu" xr:uid="{C1491077-646F-4281-B9AE-4B7160276BC6}">
          <x14:formula1>
            <xm:f>Dati!$V$2:$V$4</xm:f>
          </x14:formula1>
          <xm:sqref>N3</xm:sqref>
        </x14:dataValidation>
        <x14:dataValidation type="list" allowBlank="1" showInputMessage="1" showErrorMessage="1" errorTitle="Neatbilstoši aizpildīts lauks" error="Kļūda, izvēlieties izvēlnē norādīto projekta iesniedzēju vai sadarbības partneri" prompt="Izvēlieties projekta iesniedzēju vai sadarbības partneri" xr:uid="{55A148FD-7D8D-4977-A478-99F064601A42}">
          <x14:formula1>
            <xm:f>Dati!$X$2:$X$7</xm:f>
          </x14:formula1>
          <xm:sqref>C3:F3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30" sqref="H30"/>
    </sheetView>
  </sheetViews>
  <sheetFormatPr defaultColWidth="9.140625" defaultRowHeight="12.75" x14ac:dyDescent="0.2"/>
  <cols>
    <col min="1" max="1" width="1.28515625" style="241" customWidth="1"/>
    <col min="2" max="2" width="7.5703125" style="241" customWidth="1"/>
    <col min="3" max="3" width="36.85546875" style="241" customWidth="1"/>
    <col min="4" max="4" width="9.140625" style="241"/>
    <col min="5" max="35" width="13.85546875" style="241" customWidth="1"/>
    <col min="36" max="16384" width="9.140625" style="241"/>
  </cols>
  <sheetData>
    <row r="1" spans="1:55" s="236" customFormat="1" ht="27" customHeight="1" x14ac:dyDescent="0.25">
      <c r="A1" s="640" t="s">
        <v>109</v>
      </c>
      <c r="B1" s="640"/>
      <c r="C1" s="640"/>
      <c r="D1" s="311"/>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row>
    <row r="2" spans="1:55" s="235" customFormat="1" ht="24.95" customHeight="1" x14ac:dyDescent="0.25">
      <c r="A2" s="312" t="s">
        <v>110</v>
      </c>
      <c r="B2" s="312"/>
      <c r="C2" s="312"/>
      <c r="D2" s="311"/>
    </row>
    <row r="3" spans="1:55" x14ac:dyDescent="0.2">
      <c r="A3" s="238"/>
      <c r="B3" s="238"/>
      <c r="C3" s="238"/>
      <c r="D3" s="239"/>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40"/>
    </row>
    <row r="4" spans="1:55" x14ac:dyDescent="0.2">
      <c r="A4" s="313"/>
      <c r="B4" s="243"/>
      <c r="C4" s="244"/>
      <c r="D4" s="245"/>
      <c r="E4" s="246">
        <v>1</v>
      </c>
      <c r="F4" s="246">
        <v>2</v>
      </c>
      <c r="G4" s="246">
        <v>3</v>
      </c>
      <c r="H4" s="246">
        <v>4</v>
      </c>
      <c r="I4" s="246">
        <v>5</v>
      </c>
      <c r="J4" s="246">
        <v>6</v>
      </c>
      <c r="K4" s="246">
        <v>7</v>
      </c>
      <c r="L4" s="246">
        <v>8</v>
      </c>
      <c r="M4" s="246">
        <v>9</v>
      </c>
      <c r="N4" s="246">
        <v>10</v>
      </c>
      <c r="O4" s="246">
        <v>11</v>
      </c>
      <c r="P4" s="246">
        <v>12</v>
      </c>
      <c r="Q4" s="246">
        <v>13</v>
      </c>
      <c r="R4" s="246">
        <v>14</v>
      </c>
      <c r="S4" s="246">
        <v>15</v>
      </c>
      <c r="T4" s="246">
        <v>16</v>
      </c>
      <c r="U4" s="246">
        <v>17</v>
      </c>
      <c r="V4" s="246">
        <v>18</v>
      </c>
      <c r="W4" s="246">
        <v>19</v>
      </c>
      <c r="X4" s="246">
        <v>20</v>
      </c>
      <c r="Y4" s="246">
        <v>21</v>
      </c>
      <c r="Z4" s="246">
        <v>22</v>
      </c>
      <c r="AA4" s="246">
        <v>23</v>
      </c>
      <c r="AB4" s="246">
        <v>24</v>
      </c>
      <c r="AC4" s="246">
        <v>25</v>
      </c>
      <c r="AD4" s="246">
        <v>26</v>
      </c>
      <c r="AE4" s="246">
        <v>27</v>
      </c>
      <c r="AF4" s="246">
        <v>28</v>
      </c>
      <c r="AG4" s="246">
        <v>29</v>
      </c>
      <c r="AH4" s="246">
        <v>30</v>
      </c>
      <c r="AI4" s="247"/>
    </row>
    <row r="5" spans="1:55" x14ac:dyDescent="0.2">
      <c r="A5" s="314"/>
      <c r="B5" s="249"/>
      <c r="C5" s="249"/>
      <c r="D5" s="250" t="s">
        <v>111</v>
      </c>
      <c r="E5" s="251">
        <f>'Dati par projektu'!E13</f>
        <v>2023</v>
      </c>
      <c r="F5" s="251">
        <f>E5+1</f>
        <v>2024</v>
      </c>
      <c r="G5" s="251">
        <f t="shared" ref="G5:AH5" si="0">F5+1</f>
        <v>2025</v>
      </c>
      <c r="H5" s="251">
        <f t="shared" si="0"/>
        <v>2026</v>
      </c>
      <c r="I5" s="251">
        <f t="shared" si="0"/>
        <v>2027</v>
      </c>
      <c r="J5" s="251">
        <f t="shared" si="0"/>
        <v>2028</v>
      </c>
      <c r="K5" s="251">
        <f t="shared" si="0"/>
        <v>2029</v>
      </c>
      <c r="L5" s="251">
        <f t="shared" si="0"/>
        <v>2030</v>
      </c>
      <c r="M5" s="251">
        <f t="shared" si="0"/>
        <v>2031</v>
      </c>
      <c r="N5" s="251">
        <f t="shared" si="0"/>
        <v>2032</v>
      </c>
      <c r="O5" s="251">
        <f t="shared" si="0"/>
        <v>2033</v>
      </c>
      <c r="P5" s="251">
        <f t="shared" si="0"/>
        <v>2034</v>
      </c>
      <c r="Q5" s="251">
        <f t="shared" si="0"/>
        <v>2035</v>
      </c>
      <c r="R5" s="251">
        <f t="shared" si="0"/>
        <v>2036</v>
      </c>
      <c r="S5" s="251">
        <f t="shared" si="0"/>
        <v>2037</v>
      </c>
      <c r="T5" s="251">
        <f t="shared" si="0"/>
        <v>2038</v>
      </c>
      <c r="U5" s="251">
        <f t="shared" si="0"/>
        <v>2039</v>
      </c>
      <c r="V5" s="251">
        <f t="shared" si="0"/>
        <v>2040</v>
      </c>
      <c r="W5" s="251">
        <f t="shared" si="0"/>
        <v>2041</v>
      </c>
      <c r="X5" s="251">
        <f t="shared" si="0"/>
        <v>2042</v>
      </c>
      <c r="Y5" s="251">
        <f t="shared" si="0"/>
        <v>2043</v>
      </c>
      <c r="Z5" s="251">
        <f t="shared" si="0"/>
        <v>2044</v>
      </c>
      <c r="AA5" s="251">
        <f t="shared" si="0"/>
        <v>2045</v>
      </c>
      <c r="AB5" s="251">
        <f t="shared" si="0"/>
        <v>2046</v>
      </c>
      <c r="AC5" s="251">
        <f t="shared" si="0"/>
        <v>2047</v>
      </c>
      <c r="AD5" s="251">
        <f t="shared" si="0"/>
        <v>2048</v>
      </c>
      <c r="AE5" s="251">
        <f t="shared" si="0"/>
        <v>2049</v>
      </c>
      <c r="AF5" s="251">
        <f t="shared" si="0"/>
        <v>2050</v>
      </c>
      <c r="AG5" s="251">
        <f t="shared" si="0"/>
        <v>2051</v>
      </c>
      <c r="AH5" s="251">
        <f t="shared" si="0"/>
        <v>2052</v>
      </c>
      <c r="AI5" s="252" t="s">
        <v>112</v>
      </c>
    </row>
    <row r="6" spans="1:55" x14ac:dyDescent="0.2">
      <c r="A6" s="272"/>
      <c r="B6" s="272"/>
      <c r="C6" s="272"/>
      <c r="D6" s="315"/>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row>
    <row r="7" spans="1:55" x14ac:dyDescent="0.2">
      <c r="A7" s="317"/>
      <c r="B7" s="318" t="s">
        <v>113</v>
      </c>
      <c r="C7" s="318"/>
      <c r="D7" s="318"/>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20"/>
    </row>
    <row r="8" spans="1:55" ht="13.5" thickBot="1" x14ac:dyDescent="0.25">
      <c r="A8" s="272"/>
      <c r="B8" s="272"/>
      <c r="C8" s="272"/>
      <c r="D8" s="315"/>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row>
    <row r="9" spans="1:55" ht="13.5" customHeight="1" x14ac:dyDescent="0.2">
      <c r="A9" s="321"/>
      <c r="B9" s="322">
        <v>1</v>
      </c>
      <c r="C9" s="263" t="s">
        <v>114</v>
      </c>
      <c r="D9" s="264" t="s">
        <v>58</v>
      </c>
      <c r="E9" s="323">
        <f>SUM(E10:E15)</f>
        <v>0</v>
      </c>
      <c r="F9" s="323">
        <f t="shared" ref="F9:AG9" si="1">SUM(F10:F15)</f>
        <v>0</v>
      </c>
      <c r="G9" s="323">
        <f t="shared" si="1"/>
        <v>0</v>
      </c>
      <c r="H9" s="323">
        <f t="shared" si="1"/>
        <v>0</v>
      </c>
      <c r="I9" s="323">
        <f t="shared" si="1"/>
        <v>0</v>
      </c>
      <c r="J9" s="323">
        <f t="shared" si="1"/>
        <v>0</v>
      </c>
      <c r="K9" s="323">
        <f t="shared" si="1"/>
        <v>0</v>
      </c>
      <c r="L9" s="323">
        <f t="shared" si="1"/>
        <v>0</v>
      </c>
      <c r="M9" s="323">
        <f t="shared" si="1"/>
        <v>0</v>
      </c>
      <c r="N9" s="323">
        <f t="shared" si="1"/>
        <v>0</v>
      </c>
      <c r="O9" s="323">
        <f t="shared" si="1"/>
        <v>0</v>
      </c>
      <c r="P9" s="323">
        <f t="shared" si="1"/>
        <v>0</v>
      </c>
      <c r="Q9" s="323">
        <f t="shared" si="1"/>
        <v>0</v>
      </c>
      <c r="R9" s="323">
        <f t="shared" si="1"/>
        <v>0</v>
      </c>
      <c r="S9" s="323">
        <f t="shared" si="1"/>
        <v>0</v>
      </c>
      <c r="T9" s="323">
        <f t="shared" si="1"/>
        <v>0</v>
      </c>
      <c r="U9" s="323">
        <f t="shared" si="1"/>
        <v>0</v>
      </c>
      <c r="V9" s="323">
        <f t="shared" si="1"/>
        <v>0</v>
      </c>
      <c r="W9" s="323">
        <f t="shared" si="1"/>
        <v>0</v>
      </c>
      <c r="X9" s="323">
        <f t="shared" si="1"/>
        <v>0</v>
      </c>
      <c r="Y9" s="323">
        <f t="shared" si="1"/>
        <v>0</v>
      </c>
      <c r="Z9" s="323">
        <f t="shared" si="1"/>
        <v>0</v>
      </c>
      <c r="AA9" s="323">
        <f t="shared" si="1"/>
        <v>0</v>
      </c>
      <c r="AB9" s="323">
        <f t="shared" si="1"/>
        <v>0</v>
      </c>
      <c r="AC9" s="323">
        <f t="shared" si="1"/>
        <v>0</v>
      </c>
      <c r="AD9" s="323">
        <f t="shared" si="1"/>
        <v>0</v>
      </c>
      <c r="AE9" s="323">
        <f t="shared" si="1"/>
        <v>0</v>
      </c>
      <c r="AF9" s="323">
        <f t="shared" si="1"/>
        <v>0</v>
      </c>
      <c r="AG9" s="323">
        <f t="shared" si="1"/>
        <v>0</v>
      </c>
      <c r="AH9" s="323">
        <f>SUM(AH10:AH15)</f>
        <v>0</v>
      </c>
      <c r="AI9" s="324">
        <f>SUM(E9:AH9)</f>
        <v>0</v>
      </c>
    </row>
    <row r="10" spans="1:55" ht="13.5" customHeight="1" x14ac:dyDescent="0.2">
      <c r="A10" s="267"/>
      <c r="B10" s="325" t="s">
        <v>2</v>
      </c>
      <c r="C10" s="296" t="str">
        <f>'3. DL invest.n.pl.AR pr.'!C10</f>
        <v>Ieņēmumi ...</v>
      </c>
      <c r="D10" s="270" t="s">
        <v>58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26">
        <f>SUM(E10:AH10)</f>
        <v>0</v>
      </c>
    </row>
    <row r="11" spans="1:55" ht="13.5" customHeight="1" x14ac:dyDescent="0.2">
      <c r="A11" s="267"/>
      <c r="B11" s="325" t="s">
        <v>4</v>
      </c>
      <c r="C11" s="296" t="str">
        <f>'3. DL invest.n.pl.AR pr.'!C11</f>
        <v>Ieņēmumi ...</v>
      </c>
      <c r="D11" s="270" t="s">
        <v>58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26">
        <f>SUM(E11:AH11)</f>
        <v>0</v>
      </c>
    </row>
    <row r="12" spans="1:55" ht="13.5" customHeight="1" x14ac:dyDescent="0.2">
      <c r="A12" s="267"/>
      <c r="B12" s="325" t="s">
        <v>6</v>
      </c>
      <c r="C12" s="296" t="str">
        <f>'3. DL invest.n.pl.AR pr.'!C12</f>
        <v>Ieņēmumi ...</v>
      </c>
      <c r="D12" s="270" t="s">
        <v>58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26">
        <f t="shared" ref="AI12:AI22" si="2">SUM(E12:AH12)</f>
        <v>0</v>
      </c>
    </row>
    <row r="13" spans="1:55" ht="13.5" customHeight="1" x14ac:dyDescent="0.2">
      <c r="A13" s="267"/>
      <c r="B13" s="325" t="s">
        <v>8</v>
      </c>
      <c r="C13" s="296" t="str">
        <f>'3. DL invest.n.pl.AR pr.'!C13</f>
        <v>Ieņēmumi ...</v>
      </c>
      <c r="D13" s="270" t="s">
        <v>58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26">
        <f t="shared" si="2"/>
        <v>0</v>
      </c>
    </row>
    <row r="14" spans="1:55" ht="13.5" customHeight="1" x14ac:dyDescent="0.2">
      <c r="A14" s="267"/>
      <c r="B14" s="325" t="s">
        <v>9</v>
      </c>
      <c r="C14" s="296" t="str">
        <f>'3. DL invest.n.pl.AR pr.'!C14</f>
        <v>Ieņēmumi ...</v>
      </c>
      <c r="D14" s="270" t="s">
        <v>58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26">
        <f t="shared" si="2"/>
        <v>0</v>
      </c>
    </row>
    <row r="15" spans="1:55" ht="13.5" customHeight="1" x14ac:dyDescent="0.2">
      <c r="A15" s="267"/>
      <c r="B15" s="325" t="s">
        <v>50</v>
      </c>
      <c r="C15" s="296" t="str">
        <f>'3. DL invest.n.pl.AR pr.'!C15</f>
        <v>Ieņēmumi ...</v>
      </c>
      <c r="D15" s="270" t="s">
        <v>58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26">
        <f t="shared" si="2"/>
        <v>0</v>
      </c>
    </row>
    <row r="16" spans="1:55" ht="13.5" customHeight="1" x14ac:dyDescent="0.2">
      <c r="A16" s="267"/>
      <c r="B16" s="327">
        <v>2</v>
      </c>
      <c r="C16" s="269" t="s">
        <v>136</v>
      </c>
      <c r="D16" s="275" t="s">
        <v>58</v>
      </c>
      <c r="E16" s="328">
        <f>SUM(E17:E22)</f>
        <v>0</v>
      </c>
      <c r="F16" s="328">
        <f t="shared" ref="F16:AH16" si="3">SUM(F17:F22)</f>
        <v>0</v>
      </c>
      <c r="G16" s="328">
        <f t="shared" si="3"/>
        <v>0</v>
      </c>
      <c r="H16" s="328">
        <f t="shared" si="3"/>
        <v>0</v>
      </c>
      <c r="I16" s="328">
        <f t="shared" si="3"/>
        <v>0</v>
      </c>
      <c r="J16" s="328">
        <f t="shared" si="3"/>
        <v>0</v>
      </c>
      <c r="K16" s="328">
        <f t="shared" si="3"/>
        <v>0</v>
      </c>
      <c r="L16" s="328">
        <f t="shared" si="3"/>
        <v>0</v>
      </c>
      <c r="M16" s="328">
        <f t="shared" si="3"/>
        <v>0</v>
      </c>
      <c r="N16" s="328">
        <f t="shared" si="3"/>
        <v>0</v>
      </c>
      <c r="O16" s="328">
        <f t="shared" si="3"/>
        <v>0</v>
      </c>
      <c r="P16" s="328">
        <f t="shared" si="3"/>
        <v>0</v>
      </c>
      <c r="Q16" s="328">
        <f t="shared" si="3"/>
        <v>0</v>
      </c>
      <c r="R16" s="328">
        <f t="shared" si="3"/>
        <v>0</v>
      </c>
      <c r="S16" s="328">
        <f t="shared" si="3"/>
        <v>0</v>
      </c>
      <c r="T16" s="328">
        <f t="shared" si="3"/>
        <v>0</v>
      </c>
      <c r="U16" s="328">
        <f t="shared" si="3"/>
        <v>0</v>
      </c>
      <c r="V16" s="328">
        <f t="shared" si="3"/>
        <v>0</v>
      </c>
      <c r="W16" s="328">
        <f t="shared" si="3"/>
        <v>0</v>
      </c>
      <c r="X16" s="328">
        <f t="shared" si="3"/>
        <v>0</v>
      </c>
      <c r="Y16" s="328">
        <f t="shared" si="3"/>
        <v>0</v>
      </c>
      <c r="Z16" s="328">
        <f t="shared" si="3"/>
        <v>0</v>
      </c>
      <c r="AA16" s="328">
        <f t="shared" si="3"/>
        <v>0</v>
      </c>
      <c r="AB16" s="328">
        <f t="shared" si="3"/>
        <v>0</v>
      </c>
      <c r="AC16" s="328">
        <f t="shared" si="3"/>
        <v>0</v>
      </c>
      <c r="AD16" s="328">
        <f t="shared" si="3"/>
        <v>0</v>
      </c>
      <c r="AE16" s="328">
        <f t="shared" si="3"/>
        <v>0</v>
      </c>
      <c r="AF16" s="328">
        <f t="shared" si="3"/>
        <v>0</v>
      </c>
      <c r="AG16" s="328">
        <f t="shared" si="3"/>
        <v>0</v>
      </c>
      <c r="AH16" s="328">
        <f t="shared" si="3"/>
        <v>0</v>
      </c>
      <c r="AI16" s="326">
        <f>SUM(E16:AH16)</f>
        <v>0</v>
      </c>
    </row>
    <row r="17" spans="1:35" ht="13.5" customHeight="1" x14ac:dyDescent="0.2">
      <c r="A17" s="267"/>
      <c r="B17" s="325" t="s">
        <v>65</v>
      </c>
      <c r="C17" s="296" t="str">
        <f>'3. DL invest.n.pl.AR pr.'!C17</f>
        <v>Darbības izmaksas....</v>
      </c>
      <c r="D17" s="270" t="s">
        <v>58</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26">
        <f t="shared" si="2"/>
        <v>0</v>
      </c>
    </row>
    <row r="18" spans="1:35" ht="13.5" customHeight="1" x14ac:dyDescent="0.2">
      <c r="A18" s="267"/>
      <c r="B18" s="325" t="s">
        <v>67</v>
      </c>
      <c r="C18" s="296" t="str">
        <f>'3. DL invest.n.pl.AR pr.'!C18</f>
        <v>Darbības izmaksas....</v>
      </c>
      <c r="D18" s="270" t="s">
        <v>58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26">
        <f t="shared" si="2"/>
        <v>0</v>
      </c>
    </row>
    <row r="19" spans="1:35" ht="15.75" customHeight="1" x14ac:dyDescent="0.2">
      <c r="A19" s="267"/>
      <c r="B19" s="325" t="s">
        <v>115</v>
      </c>
      <c r="C19" s="296" t="str">
        <f>'3. DL invest.n.pl.AR pr.'!C19</f>
        <v>Darbības izmaksas....</v>
      </c>
      <c r="D19" s="270" t="s">
        <v>58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26">
        <f t="shared" si="2"/>
        <v>0</v>
      </c>
    </row>
    <row r="20" spans="1:35" ht="15.75" customHeight="1" x14ac:dyDescent="0.2">
      <c r="A20" s="267"/>
      <c r="B20" s="325" t="s">
        <v>116</v>
      </c>
      <c r="C20" s="296" t="str">
        <f>'3. DL invest.n.pl.AR pr.'!C20</f>
        <v>Darbības izmaksas....</v>
      </c>
      <c r="D20" s="270" t="s">
        <v>58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26">
        <f t="shared" si="2"/>
        <v>0</v>
      </c>
    </row>
    <row r="21" spans="1:35" ht="15.75" customHeight="1" x14ac:dyDescent="0.2">
      <c r="A21" s="267"/>
      <c r="B21" s="325" t="s">
        <v>117</v>
      </c>
      <c r="C21" s="296" t="str">
        <f>'3. DL invest.n.pl.AR pr.'!C21</f>
        <v>Darbības izmaksas....</v>
      </c>
      <c r="D21" s="270" t="s">
        <v>58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26">
        <f t="shared" si="2"/>
        <v>0</v>
      </c>
    </row>
    <row r="22" spans="1:35" s="281" customFormat="1" ht="15.75" customHeight="1" x14ac:dyDescent="0.2">
      <c r="A22" s="278"/>
      <c r="B22" s="325" t="s">
        <v>126</v>
      </c>
      <c r="C22" s="296" t="str">
        <f>'3. DL invest.n.pl.AR pr.'!C22</f>
        <v>Darbības izmaksas....</v>
      </c>
      <c r="D22" s="270" t="s">
        <v>58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26">
        <f t="shared" si="2"/>
        <v>0</v>
      </c>
    </row>
    <row r="23" spans="1:35" s="304" customFormat="1" ht="13.5" customHeight="1" thickBot="1" x14ac:dyDescent="0.25">
      <c r="A23" s="329"/>
      <c r="B23" s="330">
        <v>3</v>
      </c>
      <c r="C23" s="299" t="s">
        <v>118</v>
      </c>
      <c r="D23" s="300" t="s">
        <v>58</v>
      </c>
      <c r="E23" s="331">
        <f>SUM(E9,,E16,)</f>
        <v>0</v>
      </c>
      <c r="F23" s="331">
        <f t="shared" ref="F23:AH23" si="4">SUM(F9,,F16,)</f>
        <v>0</v>
      </c>
      <c r="G23" s="331">
        <f>SUM(G9,,G16,)</f>
        <v>0</v>
      </c>
      <c r="H23" s="331">
        <f t="shared" si="4"/>
        <v>0</v>
      </c>
      <c r="I23" s="331">
        <f t="shared" si="4"/>
        <v>0</v>
      </c>
      <c r="J23" s="331">
        <f t="shared" si="4"/>
        <v>0</v>
      </c>
      <c r="K23" s="331">
        <f t="shared" si="4"/>
        <v>0</v>
      </c>
      <c r="L23" s="331">
        <f t="shared" si="4"/>
        <v>0</v>
      </c>
      <c r="M23" s="331">
        <f t="shared" si="4"/>
        <v>0</v>
      </c>
      <c r="N23" s="331">
        <f t="shared" si="4"/>
        <v>0</v>
      </c>
      <c r="O23" s="331">
        <f t="shared" si="4"/>
        <v>0</v>
      </c>
      <c r="P23" s="331">
        <f t="shared" si="4"/>
        <v>0</v>
      </c>
      <c r="Q23" s="331">
        <f t="shared" si="4"/>
        <v>0</v>
      </c>
      <c r="R23" s="331">
        <f t="shared" si="4"/>
        <v>0</v>
      </c>
      <c r="S23" s="331">
        <f t="shared" si="4"/>
        <v>0</v>
      </c>
      <c r="T23" s="331">
        <f t="shared" si="4"/>
        <v>0</v>
      </c>
      <c r="U23" s="331">
        <f t="shared" si="4"/>
        <v>0</v>
      </c>
      <c r="V23" s="331">
        <f t="shared" si="4"/>
        <v>0</v>
      </c>
      <c r="W23" s="331">
        <f t="shared" si="4"/>
        <v>0</v>
      </c>
      <c r="X23" s="331">
        <f t="shared" si="4"/>
        <v>0</v>
      </c>
      <c r="Y23" s="331">
        <f t="shared" si="4"/>
        <v>0</v>
      </c>
      <c r="Z23" s="331">
        <f t="shared" si="4"/>
        <v>0</v>
      </c>
      <c r="AA23" s="331">
        <f t="shared" si="4"/>
        <v>0</v>
      </c>
      <c r="AB23" s="331">
        <f t="shared" si="4"/>
        <v>0</v>
      </c>
      <c r="AC23" s="331">
        <f t="shared" si="4"/>
        <v>0</v>
      </c>
      <c r="AD23" s="331">
        <f t="shared" si="4"/>
        <v>0</v>
      </c>
      <c r="AE23" s="331">
        <f t="shared" si="4"/>
        <v>0</v>
      </c>
      <c r="AF23" s="331">
        <f t="shared" si="4"/>
        <v>0</v>
      </c>
      <c r="AG23" s="331">
        <f t="shared" si="4"/>
        <v>0</v>
      </c>
      <c r="AH23" s="331">
        <f t="shared" si="4"/>
        <v>0</v>
      </c>
      <c r="AI23" s="332">
        <f>SUM(E23:AH23)</f>
        <v>0</v>
      </c>
    </row>
    <row r="25" spans="1:35" x14ac:dyDescent="0.2">
      <c r="A25" s="317"/>
      <c r="B25" s="318"/>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20"/>
    </row>
    <row r="27" spans="1:35" x14ac:dyDescent="0.2">
      <c r="C27" s="308" t="s">
        <v>119</v>
      </c>
    </row>
    <row r="28" spans="1:35" x14ac:dyDescent="0.2">
      <c r="B28" s="333"/>
    </row>
    <row r="29" spans="1:35" x14ac:dyDescent="0.2">
      <c r="B29" s="334"/>
    </row>
    <row r="62" s="241" customFormat="1" ht="25.5" customHeight="1" x14ac:dyDescent="0.2"/>
  </sheetData>
  <sheetProtection algorithmName="SHA-512" hashValue="RyT6W7EdxWafaRyrEiJXypoifoVq3SBSAm1ASpUowqOzyPTlVbSwsFhUAI4milUeWD1ej/ziNjXFX1FsFx7J7Q==" saltValue="rRlshnuwsT/EzJE5eowwUg=="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F25" sqref="F25"/>
    </sheetView>
  </sheetViews>
  <sheetFormatPr defaultColWidth="9.140625" defaultRowHeight="12.75" x14ac:dyDescent="0.2"/>
  <cols>
    <col min="1" max="1" width="1.42578125" style="241" customWidth="1"/>
    <col min="2" max="2" width="6.5703125" style="241" customWidth="1"/>
    <col min="3" max="3" width="45.28515625" style="241" customWidth="1"/>
    <col min="4" max="4" width="9.140625" style="241" customWidth="1"/>
    <col min="5" max="5" width="5.42578125" style="241" customWidth="1"/>
    <col min="6" max="36" width="13.85546875" style="241" customWidth="1"/>
    <col min="37" max="37" width="11.28515625" style="241" bestFit="1" customWidth="1"/>
    <col min="38" max="38" width="10" style="241" bestFit="1" customWidth="1"/>
    <col min="39" max="16384" width="9.140625" style="241"/>
  </cols>
  <sheetData>
    <row r="1" spans="1:66" s="236" customFormat="1" ht="27" customHeight="1" x14ac:dyDescent="0.25">
      <c r="A1" s="640" t="s">
        <v>120</v>
      </c>
      <c r="B1" s="640"/>
      <c r="C1" s="640"/>
      <c r="D1" s="640"/>
      <c r="E1" s="233"/>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row>
    <row r="2" spans="1:66" s="235" customFormat="1" ht="24.95" customHeight="1" x14ac:dyDescent="0.25">
      <c r="A2" s="641" t="s">
        <v>121</v>
      </c>
      <c r="B2" s="641"/>
      <c r="C2" s="641"/>
      <c r="D2" s="641"/>
      <c r="E2" s="641"/>
      <c r="F2" s="641"/>
      <c r="G2" s="641"/>
      <c r="H2" s="641"/>
      <c r="I2" s="641"/>
      <c r="J2" s="641"/>
      <c r="K2" s="641"/>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row>
    <row r="3" spans="1:66" x14ac:dyDescent="0.2">
      <c r="A3" s="237"/>
      <c r="B3" s="238"/>
      <c r="C3" s="238"/>
      <c r="D3" s="238"/>
      <c r="E3" s="239"/>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40"/>
    </row>
    <row r="4" spans="1:66" x14ac:dyDescent="0.2">
      <c r="A4" s="242"/>
      <c r="B4" s="243"/>
      <c r="C4" s="244"/>
      <c r="D4" s="244"/>
      <c r="E4" s="245"/>
      <c r="F4" s="246">
        <f>'2. DL invest.n.pl.BEZ pr.'!E4</f>
        <v>1</v>
      </c>
      <c r="G4" s="246">
        <f>'2. DL invest.n.pl.BEZ pr.'!F4</f>
        <v>2</v>
      </c>
      <c r="H4" s="246">
        <f>'2. DL invest.n.pl.BEZ pr.'!G4</f>
        <v>3</v>
      </c>
      <c r="I4" s="246">
        <f>'2. DL invest.n.pl.BEZ pr.'!H4</f>
        <v>4</v>
      </c>
      <c r="J4" s="246">
        <f>'2. DL invest.n.pl.BEZ pr.'!I4</f>
        <v>5</v>
      </c>
      <c r="K4" s="246">
        <f>'2. DL invest.n.pl.BEZ pr.'!J4</f>
        <v>6</v>
      </c>
      <c r="L4" s="246">
        <f>'2. DL invest.n.pl.BEZ pr.'!K4</f>
        <v>7</v>
      </c>
      <c r="M4" s="246">
        <f>'2. DL invest.n.pl.BEZ pr.'!L4</f>
        <v>8</v>
      </c>
      <c r="N4" s="246">
        <f>'2. DL invest.n.pl.BEZ pr.'!M4</f>
        <v>9</v>
      </c>
      <c r="O4" s="246">
        <f>'2. DL invest.n.pl.BEZ pr.'!N4</f>
        <v>10</v>
      </c>
      <c r="P4" s="246">
        <f>'2. DL invest.n.pl.BEZ pr.'!O4</f>
        <v>11</v>
      </c>
      <c r="Q4" s="246">
        <f>'2. DL invest.n.pl.BEZ pr.'!P4</f>
        <v>12</v>
      </c>
      <c r="R4" s="246">
        <f>'2. DL invest.n.pl.BEZ pr.'!Q4</f>
        <v>13</v>
      </c>
      <c r="S4" s="246">
        <f>'2. DL invest.n.pl.BEZ pr.'!R4</f>
        <v>14</v>
      </c>
      <c r="T4" s="246">
        <f>'2. DL invest.n.pl.BEZ pr.'!S4</f>
        <v>15</v>
      </c>
      <c r="U4" s="246">
        <f>'2. DL invest.n.pl.BEZ pr.'!T4</f>
        <v>16</v>
      </c>
      <c r="V4" s="246">
        <f>'2. DL invest.n.pl.BEZ pr.'!U4</f>
        <v>17</v>
      </c>
      <c r="W4" s="246">
        <f>'2. DL invest.n.pl.BEZ pr.'!V4</f>
        <v>18</v>
      </c>
      <c r="X4" s="246">
        <f>'2. DL invest.n.pl.BEZ pr.'!W4</f>
        <v>19</v>
      </c>
      <c r="Y4" s="246">
        <f>'2. DL invest.n.pl.BEZ pr.'!X4</f>
        <v>20</v>
      </c>
      <c r="Z4" s="246">
        <f>'2. DL invest.n.pl.BEZ pr.'!Y4</f>
        <v>21</v>
      </c>
      <c r="AA4" s="246">
        <f>'2. DL invest.n.pl.BEZ pr.'!Z4</f>
        <v>22</v>
      </c>
      <c r="AB4" s="246">
        <f>'2. DL invest.n.pl.BEZ pr.'!AA4</f>
        <v>23</v>
      </c>
      <c r="AC4" s="246">
        <f>'2. DL invest.n.pl.BEZ pr.'!AB4</f>
        <v>24</v>
      </c>
      <c r="AD4" s="246">
        <f>'2. DL invest.n.pl.BEZ pr.'!AC4</f>
        <v>25</v>
      </c>
      <c r="AE4" s="246">
        <f>'2. DL invest.n.pl.BEZ pr.'!AD4</f>
        <v>26</v>
      </c>
      <c r="AF4" s="246">
        <f>'2. DL invest.n.pl.BEZ pr.'!AE4</f>
        <v>27</v>
      </c>
      <c r="AG4" s="246">
        <f>'2. DL invest.n.pl.BEZ pr.'!AF4</f>
        <v>28</v>
      </c>
      <c r="AH4" s="246">
        <f>'2. DL invest.n.pl.BEZ pr.'!AG4</f>
        <v>29</v>
      </c>
      <c r="AI4" s="246">
        <f>'2. DL invest.n.pl.BEZ pr.'!AH4</f>
        <v>30</v>
      </c>
      <c r="AJ4" s="247"/>
    </row>
    <row r="5" spans="1:66" x14ac:dyDescent="0.2">
      <c r="A5" s="248"/>
      <c r="B5" s="249"/>
      <c r="C5" s="249"/>
      <c r="D5" s="249"/>
      <c r="E5" s="250" t="s">
        <v>111</v>
      </c>
      <c r="F5" s="251">
        <f>'2. DL invest.n.pl.BEZ pr.'!E5</f>
        <v>2023</v>
      </c>
      <c r="G5" s="251">
        <f>'2. DL invest.n.pl.BEZ pr.'!F5</f>
        <v>2024</v>
      </c>
      <c r="H5" s="251">
        <f>'2. DL invest.n.pl.BEZ pr.'!G5</f>
        <v>2025</v>
      </c>
      <c r="I5" s="251">
        <f>'2. DL invest.n.pl.BEZ pr.'!H5</f>
        <v>2026</v>
      </c>
      <c r="J5" s="251">
        <f>'2. DL invest.n.pl.BEZ pr.'!I5</f>
        <v>2027</v>
      </c>
      <c r="K5" s="251">
        <f>'2. DL invest.n.pl.BEZ pr.'!J5</f>
        <v>2028</v>
      </c>
      <c r="L5" s="251">
        <f>'2. DL invest.n.pl.BEZ pr.'!K5</f>
        <v>2029</v>
      </c>
      <c r="M5" s="251">
        <f>'2. DL invest.n.pl.BEZ pr.'!L5</f>
        <v>2030</v>
      </c>
      <c r="N5" s="251">
        <f>'2. DL invest.n.pl.BEZ pr.'!M5</f>
        <v>2031</v>
      </c>
      <c r="O5" s="251">
        <f>'2. DL invest.n.pl.BEZ pr.'!N5</f>
        <v>2032</v>
      </c>
      <c r="P5" s="251">
        <f>'2. DL invest.n.pl.BEZ pr.'!O5</f>
        <v>2033</v>
      </c>
      <c r="Q5" s="251">
        <f>'2. DL invest.n.pl.BEZ pr.'!P5</f>
        <v>2034</v>
      </c>
      <c r="R5" s="251">
        <f>'2. DL invest.n.pl.BEZ pr.'!Q5</f>
        <v>2035</v>
      </c>
      <c r="S5" s="251">
        <f>'2. DL invest.n.pl.BEZ pr.'!R5</f>
        <v>2036</v>
      </c>
      <c r="T5" s="251">
        <f>'2. DL invest.n.pl.BEZ pr.'!S5</f>
        <v>2037</v>
      </c>
      <c r="U5" s="251">
        <f>'2. DL invest.n.pl.BEZ pr.'!T5</f>
        <v>2038</v>
      </c>
      <c r="V5" s="251">
        <f>'2. DL invest.n.pl.BEZ pr.'!U5</f>
        <v>2039</v>
      </c>
      <c r="W5" s="251">
        <f>'2. DL invest.n.pl.BEZ pr.'!V5</f>
        <v>2040</v>
      </c>
      <c r="X5" s="251">
        <f>'2. DL invest.n.pl.BEZ pr.'!W5</f>
        <v>2041</v>
      </c>
      <c r="Y5" s="251">
        <f>'2. DL invest.n.pl.BEZ pr.'!X5</f>
        <v>2042</v>
      </c>
      <c r="Z5" s="251">
        <f>'2. DL invest.n.pl.BEZ pr.'!Y5</f>
        <v>2043</v>
      </c>
      <c r="AA5" s="251">
        <f>'2. DL invest.n.pl.BEZ pr.'!Z5</f>
        <v>2044</v>
      </c>
      <c r="AB5" s="251">
        <f>'2. DL invest.n.pl.BEZ pr.'!AA5</f>
        <v>2045</v>
      </c>
      <c r="AC5" s="251">
        <f>'2. DL invest.n.pl.BEZ pr.'!AB5</f>
        <v>2046</v>
      </c>
      <c r="AD5" s="251">
        <f>'2. DL invest.n.pl.BEZ pr.'!AC5</f>
        <v>2047</v>
      </c>
      <c r="AE5" s="251">
        <f>'2. DL invest.n.pl.BEZ pr.'!AD5</f>
        <v>2048</v>
      </c>
      <c r="AF5" s="251">
        <f>'2. DL invest.n.pl.BEZ pr.'!AE5</f>
        <v>2049</v>
      </c>
      <c r="AG5" s="251">
        <f>'2. DL invest.n.pl.BEZ pr.'!AF5</f>
        <v>2050</v>
      </c>
      <c r="AH5" s="251">
        <f>'2. DL invest.n.pl.BEZ pr.'!AG5</f>
        <v>2051</v>
      </c>
      <c r="AI5" s="251">
        <f>'2. DL invest.n.pl.BEZ pr.'!AH5</f>
        <v>2052</v>
      </c>
      <c r="AJ5" s="252" t="s">
        <v>112</v>
      </c>
    </row>
    <row r="6" spans="1:66" x14ac:dyDescent="0.2">
      <c r="A6" s="253"/>
      <c r="B6" s="253"/>
      <c r="C6" s="253"/>
      <c r="D6" s="253"/>
      <c r="E6" s="254"/>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row>
    <row r="7" spans="1:66" x14ac:dyDescent="0.2">
      <c r="A7" s="256"/>
      <c r="B7" s="257" t="s">
        <v>113</v>
      </c>
      <c r="C7" s="257"/>
      <c r="D7" s="257"/>
      <c r="E7" s="257"/>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9"/>
    </row>
    <row r="8" spans="1:66" ht="13.5" thickBot="1" x14ac:dyDescent="0.25">
      <c r="A8" s="253"/>
      <c r="B8" s="253"/>
      <c r="C8" s="253"/>
      <c r="D8" s="253"/>
      <c r="E8" s="254"/>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60"/>
    </row>
    <row r="9" spans="1:66" ht="13.5" customHeight="1" x14ac:dyDescent="0.2">
      <c r="A9" s="261"/>
      <c r="B9" s="262">
        <v>1</v>
      </c>
      <c r="C9" s="263" t="s">
        <v>122</v>
      </c>
      <c r="D9" s="263"/>
      <c r="E9" s="264" t="s">
        <v>58</v>
      </c>
      <c r="F9" s="265">
        <f>SUM(F10:F15)</f>
        <v>0</v>
      </c>
      <c r="G9" s="265">
        <f t="shared" ref="G9:AI9" si="0">SUM(G10:G15)</f>
        <v>0</v>
      </c>
      <c r="H9" s="265">
        <f t="shared" si="0"/>
        <v>0</v>
      </c>
      <c r="I9" s="265">
        <f>SUM(I10:I15)</f>
        <v>0</v>
      </c>
      <c r="J9" s="265">
        <f t="shared" si="0"/>
        <v>0</v>
      </c>
      <c r="K9" s="265">
        <f>SUM(K10:K15)</f>
        <v>0</v>
      </c>
      <c r="L9" s="265">
        <f t="shared" si="0"/>
        <v>0</v>
      </c>
      <c r="M9" s="265">
        <f t="shared" si="0"/>
        <v>0</v>
      </c>
      <c r="N9" s="265">
        <f t="shared" si="0"/>
        <v>0</v>
      </c>
      <c r="O9" s="265">
        <f t="shared" si="0"/>
        <v>0</v>
      </c>
      <c r="P9" s="265">
        <f t="shared" si="0"/>
        <v>0</v>
      </c>
      <c r="Q9" s="265">
        <f t="shared" si="0"/>
        <v>0</v>
      </c>
      <c r="R9" s="265">
        <f t="shared" si="0"/>
        <v>0</v>
      </c>
      <c r="S9" s="265">
        <f t="shared" si="0"/>
        <v>0</v>
      </c>
      <c r="T9" s="265">
        <f t="shared" si="0"/>
        <v>0</v>
      </c>
      <c r="U9" s="265">
        <f t="shared" si="0"/>
        <v>0</v>
      </c>
      <c r="V9" s="265">
        <f t="shared" si="0"/>
        <v>0</v>
      </c>
      <c r="W9" s="265">
        <f t="shared" si="0"/>
        <v>0</v>
      </c>
      <c r="X9" s="265">
        <f t="shared" si="0"/>
        <v>0</v>
      </c>
      <c r="Y9" s="265">
        <f t="shared" si="0"/>
        <v>0</v>
      </c>
      <c r="Z9" s="265">
        <f t="shared" si="0"/>
        <v>0</v>
      </c>
      <c r="AA9" s="265">
        <f t="shared" si="0"/>
        <v>0</v>
      </c>
      <c r="AB9" s="265">
        <f t="shared" si="0"/>
        <v>0</v>
      </c>
      <c r="AC9" s="265">
        <f t="shared" si="0"/>
        <v>0</v>
      </c>
      <c r="AD9" s="265">
        <f t="shared" si="0"/>
        <v>0</v>
      </c>
      <c r="AE9" s="265">
        <f t="shared" si="0"/>
        <v>0</v>
      </c>
      <c r="AF9" s="265">
        <f t="shared" si="0"/>
        <v>0</v>
      </c>
      <c r="AG9" s="265">
        <f t="shared" si="0"/>
        <v>0</v>
      </c>
      <c r="AH9" s="265">
        <f t="shared" si="0"/>
        <v>0</v>
      </c>
      <c r="AI9" s="265">
        <f t="shared" si="0"/>
        <v>0</v>
      </c>
      <c r="AJ9" s="266">
        <f>SUM(F9:AI9)</f>
        <v>0</v>
      </c>
      <c r="AK9" s="260" t="b">
        <v>0</v>
      </c>
    </row>
    <row r="10" spans="1:66" ht="13.5" customHeight="1" x14ac:dyDescent="0.2">
      <c r="A10" s="267"/>
      <c r="B10" s="268" t="s">
        <v>2</v>
      </c>
      <c r="C10" s="18" t="s">
        <v>123</v>
      </c>
      <c r="D10" s="269"/>
      <c r="E10" s="270" t="s">
        <v>58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71">
        <f t="shared" ref="AJ10:AJ22" si="1">SUM(F10:AI10)</f>
        <v>0</v>
      </c>
      <c r="AK10" s="260"/>
    </row>
    <row r="11" spans="1:66" ht="13.5" customHeight="1" x14ac:dyDescent="0.2">
      <c r="A11" s="267"/>
      <c r="B11" s="268" t="s">
        <v>4</v>
      </c>
      <c r="C11" s="18" t="s">
        <v>123</v>
      </c>
      <c r="D11" s="272"/>
      <c r="E11" s="270" t="s">
        <v>58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71">
        <f t="shared" si="1"/>
        <v>0</v>
      </c>
      <c r="AK11" s="260"/>
    </row>
    <row r="12" spans="1:66" ht="13.5" customHeight="1" x14ac:dyDescent="0.2">
      <c r="A12" s="267"/>
      <c r="B12" s="268" t="s">
        <v>6</v>
      </c>
      <c r="C12" s="18" t="s">
        <v>123</v>
      </c>
      <c r="D12" s="269"/>
      <c r="E12" s="270" t="s">
        <v>58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71">
        <f t="shared" si="1"/>
        <v>0</v>
      </c>
      <c r="AK12" s="260"/>
    </row>
    <row r="13" spans="1:66" ht="13.5" customHeight="1" x14ac:dyDescent="0.2">
      <c r="A13" s="267"/>
      <c r="B13" s="268" t="s">
        <v>8</v>
      </c>
      <c r="C13" s="18" t="s">
        <v>123</v>
      </c>
      <c r="D13" s="269"/>
      <c r="E13" s="270" t="s">
        <v>58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71">
        <f t="shared" si="1"/>
        <v>0</v>
      </c>
      <c r="AK13" s="260"/>
    </row>
    <row r="14" spans="1:66" ht="13.5" customHeight="1" x14ac:dyDescent="0.2">
      <c r="A14" s="267"/>
      <c r="B14" s="268" t="s">
        <v>9</v>
      </c>
      <c r="C14" s="18" t="s">
        <v>123</v>
      </c>
      <c r="D14" s="269"/>
      <c r="E14" s="270" t="s">
        <v>58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71">
        <f t="shared" si="1"/>
        <v>0</v>
      </c>
      <c r="AK14" s="260"/>
    </row>
    <row r="15" spans="1:66" ht="13.5" customHeight="1" x14ac:dyDescent="0.2">
      <c r="A15" s="267"/>
      <c r="B15" s="268" t="s">
        <v>50</v>
      </c>
      <c r="C15" s="18" t="s">
        <v>123</v>
      </c>
      <c r="D15" s="269"/>
      <c r="E15" s="270" t="s">
        <v>58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71">
        <f t="shared" si="1"/>
        <v>0</v>
      </c>
      <c r="AK15" s="260"/>
    </row>
    <row r="16" spans="1:66" ht="13.5" customHeight="1" x14ac:dyDescent="0.2">
      <c r="A16" s="267"/>
      <c r="B16" s="273">
        <v>2</v>
      </c>
      <c r="C16" s="274" t="s">
        <v>124</v>
      </c>
      <c r="D16" s="269"/>
      <c r="E16" s="275" t="s">
        <v>58</v>
      </c>
      <c r="F16" s="276">
        <f>SUM(F17:F22)</f>
        <v>0</v>
      </c>
      <c r="G16" s="276">
        <f t="shared" ref="G16:AI16" si="2">SUM(G17:G22)</f>
        <v>0</v>
      </c>
      <c r="H16" s="276">
        <f t="shared" si="2"/>
        <v>0</v>
      </c>
      <c r="I16" s="276">
        <f t="shared" si="2"/>
        <v>0</v>
      </c>
      <c r="J16" s="276">
        <f t="shared" si="2"/>
        <v>0</v>
      </c>
      <c r="K16" s="276">
        <f t="shared" si="2"/>
        <v>0</v>
      </c>
      <c r="L16" s="276">
        <f t="shared" si="2"/>
        <v>0</v>
      </c>
      <c r="M16" s="276">
        <f t="shared" si="2"/>
        <v>0</v>
      </c>
      <c r="N16" s="276">
        <f t="shared" si="2"/>
        <v>0</v>
      </c>
      <c r="O16" s="276">
        <f t="shared" si="2"/>
        <v>0</v>
      </c>
      <c r="P16" s="276">
        <f t="shared" si="2"/>
        <v>0</v>
      </c>
      <c r="Q16" s="276">
        <f t="shared" si="2"/>
        <v>0</v>
      </c>
      <c r="R16" s="276">
        <f t="shared" si="2"/>
        <v>0</v>
      </c>
      <c r="S16" s="276">
        <f t="shared" si="2"/>
        <v>0</v>
      </c>
      <c r="T16" s="276">
        <f t="shared" si="2"/>
        <v>0</v>
      </c>
      <c r="U16" s="276">
        <f t="shared" si="2"/>
        <v>0</v>
      </c>
      <c r="V16" s="276">
        <f t="shared" si="2"/>
        <v>0</v>
      </c>
      <c r="W16" s="276">
        <f t="shared" si="2"/>
        <v>0</v>
      </c>
      <c r="X16" s="276">
        <f t="shared" si="2"/>
        <v>0</v>
      </c>
      <c r="Y16" s="276">
        <f t="shared" si="2"/>
        <v>0</v>
      </c>
      <c r="Z16" s="276">
        <f t="shared" si="2"/>
        <v>0</v>
      </c>
      <c r="AA16" s="276">
        <f t="shared" si="2"/>
        <v>0</v>
      </c>
      <c r="AB16" s="276">
        <f t="shared" si="2"/>
        <v>0</v>
      </c>
      <c r="AC16" s="276">
        <f t="shared" si="2"/>
        <v>0</v>
      </c>
      <c r="AD16" s="276">
        <f t="shared" si="2"/>
        <v>0</v>
      </c>
      <c r="AE16" s="276">
        <f t="shared" si="2"/>
        <v>0</v>
      </c>
      <c r="AF16" s="276">
        <f t="shared" si="2"/>
        <v>0</v>
      </c>
      <c r="AG16" s="276">
        <f t="shared" si="2"/>
        <v>0</v>
      </c>
      <c r="AH16" s="276">
        <f t="shared" si="2"/>
        <v>0</v>
      </c>
      <c r="AI16" s="276">
        <f t="shared" si="2"/>
        <v>0</v>
      </c>
      <c r="AJ16" s="271">
        <f t="shared" si="1"/>
        <v>0</v>
      </c>
      <c r="AK16" s="277"/>
    </row>
    <row r="17" spans="1:38" ht="13.5" customHeight="1" x14ac:dyDescent="0.2">
      <c r="A17" s="267"/>
      <c r="B17" s="268" t="s">
        <v>65</v>
      </c>
      <c r="C17" s="18" t="s">
        <v>125</v>
      </c>
      <c r="D17" s="272"/>
      <c r="E17" s="270" t="s">
        <v>58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1">
        <f t="shared" si="1"/>
        <v>0</v>
      </c>
      <c r="AK17" s="260"/>
    </row>
    <row r="18" spans="1:38" ht="13.5" customHeight="1" x14ac:dyDescent="0.2">
      <c r="A18" s="267"/>
      <c r="B18" s="268" t="s">
        <v>67</v>
      </c>
      <c r="C18" s="18" t="s">
        <v>125</v>
      </c>
      <c r="D18" s="272"/>
      <c r="E18" s="270" t="s">
        <v>58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1">
        <f t="shared" si="1"/>
        <v>0</v>
      </c>
      <c r="AK18" s="260"/>
    </row>
    <row r="19" spans="1:38" ht="15.75" customHeight="1" x14ac:dyDescent="0.2">
      <c r="A19" s="267"/>
      <c r="B19" s="268" t="s">
        <v>115</v>
      </c>
      <c r="C19" s="18" t="s">
        <v>125</v>
      </c>
      <c r="D19" s="272"/>
      <c r="E19" s="270" t="s">
        <v>58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71">
        <f t="shared" si="1"/>
        <v>0</v>
      </c>
      <c r="AK19" s="260"/>
    </row>
    <row r="20" spans="1:38" ht="15.75" customHeight="1" x14ac:dyDescent="0.2">
      <c r="A20" s="267"/>
      <c r="B20" s="268" t="s">
        <v>116</v>
      </c>
      <c r="C20" s="18" t="s">
        <v>125</v>
      </c>
      <c r="D20" s="272"/>
      <c r="E20" s="270" t="s">
        <v>58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71">
        <f t="shared" si="1"/>
        <v>0</v>
      </c>
      <c r="AK20" s="260"/>
    </row>
    <row r="21" spans="1:38" ht="15.75" customHeight="1" x14ac:dyDescent="0.2">
      <c r="A21" s="267"/>
      <c r="B21" s="268" t="s">
        <v>117</v>
      </c>
      <c r="C21" s="18" t="s">
        <v>125</v>
      </c>
      <c r="D21" s="272"/>
      <c r="E21" s="270" t="s">
        <v>58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71">
        <f t="shared" si="1"/>
        <v>0</v>
      </c>
      <c r="AK21" s="260"/>
    </row>
    <row r="22" spans="1:38" s="281" customFormat="1" ht="15.75" customHeight="1" x14ac:dyDescent="0.2">
      <c r="A22" s="278"/>
      <c r="B22" s="268" t="s">
        <v>126</v>
      </c>
      <c r="C22" s="18" t="s">
        <v>125</v>
      </c>
      <c r="D22" s="279"/>
      <c r="E22" s="270" t="s">
        <v>58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71">
        <f t="shared" si="1"/>
        <v>0</v>
      </c>
      <c r="AK22" s="280"/>
    </row>
    <row r="23" spans="1:38" ht="13.5" customHeight="1" x14ac:dyDescent="0.2">
      <c r="A23" s="267"/>
      <c r="B23" s="275">
        <v>3</v>
      </c>
      <c r="C23" s="269" t="s">
        <v>127</v>
      </c>
      <c r="D23" s="269"/>
      <c r="E23" s="275" t="s">
        <v>58</v>
      </c>
      <c r="F23" s="276">
        <f>F24+F27</f>
        <v>0</v>
      </c>
      <c r="G23" s="276">
        <f>G24+G27</f>
        <v>0</v>
      </c>
      <c r="H23" s="276">
        <f>H24+H27</f>
        <v>0</v>
      </c>
      <c r="I23" s="276">
        <f>I24+I27</f>
        <v>0</v>
      </c>
      <c r="J23" s="276">
        <f t="shared" ref="J23:M23" si="3">J24+J27</f>
        <v>0</v>
      </c>
      <c r="K23" s="276">
        <f t="shared" si="3"/>
        <v>0</v>
      </c>
      <c r="L23" s="276">
        <f t="shared" si="3"/>
        <v>0</v>
      </c>
      <c r="M23" s="276">
        <f t="shared" si="3"/>
        <v>0</v>
      </c>
      <c r="N23" s="276">
        <f t="shared" ref="N23" si="4">N24+N27</f>
        <v>0</v>
      </c>
      <c r="O23" s="282"/>
      <c r="P23" s="282"/>
      <c r="Q23" s="282"/>
      <c r="R23" s="282"/>
      <c r="S23" s="282"/>
      <c r="T23" s="282"/>
      <c r="U23" s="282"/>
      <c r="V23" s="282"/>
      <c r="W23" s="282"/>
      <c r="X23" s="282"/>
      <c r="Y23" s="282"/>
      <c r="Z23" s="282"/>
      <c r="AA23" s="282"/>
      <c r="AB23" s="282"/>
      <c r="AC23" s="282"/>
      <c r="AD23" s="282"/>
      <c r="AE23" s="282"/>
      <c r="AF23" s="282"/>
      <c r="AG23" s="282"/>
      <c r="AH23" s="282"/>
      <c r="AI23" s="282"/>
      <c r="AJ23" s="271">
        <f t="shared" ref="AJ23:AJ29" si="5">SUM(F23:AI23)</f>
        <v>0</v>
      </c>
      <c r="AK23" s="283"/>
      <c r="AL23" s="284"/>
    </row>
    <row r="24" spans="1:38" s="289" customFormat="1" ht="13.5" customHeight="1" x14ac:dyDescent="0.2">
      <c r="A24" s="285"/>
      <c r="B24" s="286" t="s">
        <v>90</v>
      </c>
      <c r="C24" s="269" t="s">
        <v>128</v>
      </c>
      <c r="D24" s="287"/>
      <c r="E24" s="275" t="s">
        <v>58</v>
      </c>
      <c r="F24" s="276">
        <f>SUM(F25:F25)</f>
        <v>0</v>
      </c>
      <c r="G24" s="276">
        <f>SUM(G25:G25)</f>
        <v>0</v>
      </c>
      <c r="H24" s="276">
        <f>SUM(H25:H25)</f>
        <v>0</v>
      </c>
      <c r="I24" s="276">
        <f t="shared" ref="I24:N24" si="6">SUM(I25:I25)</f>
        <v>0</v>
      </c>
      <c r="J24" s="276">
        <f t="shared" si="6"/>
        <v>0</v>
      </c>
      <c r="K24" s="276">
        <f t="shared" si="6"/>
        <v>0</v>
      </c>
      <c r="L24" s="276">
        <f t="shared" si="6"/>
        <v>0</v>
      </c>
      <c r="M24" s="276">
        <f t="shared" si="6"/>
        <v>0</v>
      </c>
      <c r="N24" s="276">
        <f t="shared" si="6"/>
        <v>0</v>
      </c>
      <c r="O24" s="282"/>
      <c r="P24" s="282"/>
      <c r="Q24" s="282"/>
      <c r="R24" s="282"/>
      <c r="S24" s="282"/>
      <c r="T24" s="282"/>
      <c r="U24" s="282"/>
      <c r="V24" s="282"/>
      <c r="W24" s="282"/>
      <c r="X24" s="282"/>
      <c r="Y24" s="282"/>
      <c r="Z24" s="282"/>
      <c r="AA24" s="282"/>
      <c r="AB24" s="282"/>
      <c r="AC24" s="282"/>
      <c r="AD24" s="282"/>
      <c r="AE24" s="282"/>
      <c r="AF24" s="282"/>
      <c r="AG24" s="282"/>
      <c r="AH24" s="282"/>
      <c r="AI24" s="282"/>
      <c r="AJ24" s="271">
        <f t="shared" si="5"/>
        <v>0</v>
      </c>
      <c r="AK24" s="288"/>
    </row>
    <row r="25" spans="1:38" ht="13.5" customHeight="1" x14ac:dyDescent="0.2">
      <c r="A25" s="267"/>
      <c r="B25" s="268" t="s">
        <v>129</v>
      </c>
      <c r="C25" s="272" t="s">
        <v>332</v>
      </c>
      <c r="D25" s="272"/>
      <c r="E25" s="290" t="s">
        <v>58</v>
      </c>
      <c r="F25" s="291">
        <f>-SUM('1.1.A. Iesniedzējs:1.3.2. Atbalsts-14.vai 41.p.'!H38,'1.1.A. Iesniedzējs:1.3.2. Atbalsts-14.vai 41.p.'!I38)</f>
        <v>0</v>
      </c>
      <c r="G25" s="291">
        <f>-SUM('1.1.A. Iesniedzējs:1.3.2. Atbalsts-14.vai 41.p.'!J38,'1.1.A. Iesniedzējs:1.3.2. Atbalsts-14.vai 41.p.'!K38)</f>
        <v>0</v>
      </c>
      <c r="H25" s="291">
        <f>-SUM('1.1.A. Iesniedzējs:1.3.2. Atbalsts-14.vai 41.p.'!L38,'1.1.A. Iesniedzējs:1.3.2. Atbalsts-14.vai 41.p.'!M38)</f>
        <v>0</v>
      </c>
      <c r="I25" s="291">
        <f>-SUM('1.1.A. Iesniedzējs:1.3.2. Atbalsts-14.vai 41.p.'!N38,'1.1.A. Iesniedzējs:1.3.2. Atbalsts-14.vai 41.p.'!O38)</f>
        <v>0</v>
      </c>
      <c r="J25" s="291">
        <f>-SUM('1.1.A. Iesniedzējs:1.3.2. Atbalsts-14.vai 41.p.'!P38,'1.1.A. Iesniedzējs:1.3.2. Atbalsts-14.vai 41.p.'!Q38)</f>
        <v>0</v>
      </c>
      <c r="K25" s="291">
        <f>-SUM('1.1.A. Iesniedzējs:1.3.2. Atbalsts-14.vai 41.p.'!R38,'1.1.A. Iesniedzējs:1.3.2. Atbalsts-14.vai 41.p.'!S38)</f>
        <v>0</v>
      </c>
      <c r="L25" s="291">
        <f>-SUM('1.1.A. Iesniedzējs:1.3.2. Atbalsts-14.vai 41.p.'!T38,'1.1.A. Iesniedzējs:1.3.2. Atbalsts-14.vai 41.p.'!U38)</f>
        <v>0</v>
      </c>
      <c r="M25" s="291">
        <f>-SUM('1.1.A. Iesniedzējs:1.3.2. Atbalsts-14.vai 41.p.'!V38,'1.1.A. Iesniedzējs:1.3.2. Atbalsts-14.vai 41.p.'!W38)</f>
        <v>0</v>
      </c>
      <c r="N25" s="291">
        <f>-SUM('1.1.A. Iesniedzējs:1.3.2. Atbalsts-14.vai 41.p.'!X38,'1.1.A. Iesniedzējs:1.3.2. Atbalsts-14.vai 41.p.'!Y38)</f>
        <v>0</v>
      </c>
      <c r="O25" s="282"/>
      <c r="P25" s="282"/>
      <c r="Q25" s="282"/>
      <c r="R25" s="282"/>
      <c r="S25" s="282"/>
      <c r="T25" s="282"/>
      <c r="U25" s="282"/>
      <c r="V25" s="282"/>
      <c r="W25" s="282"/>
      <c r="X25" s="282"/>
      <c r="Y25" s="282"/>
      <c r="Z25" s="282"/>
      <c r="AA25" s="282"/>
      <c r="AB25" s="282"/>
      <c r="AC25" s="282"/>
      <c r="AD25" s="282"/>
      <c r="AE25" s="282"/>
      <c r="AF25" s="282"/>
      <c r="AG25" s="282"/>
      <c r="AH25" s="282"/>
      <c r="AI25" s="282"/>
      <c r="AJ25" s="292">
        <f t="shared" si="5"/>
        <v>0</v>
      </c>
      <c r="AK25" s="293"/>
    </row>
    <row r="26" spans="1:38" ht="13.5" customHeight="1" x14ac:dyDescent="0.2">
      <c r="A26" s="267"/>
      <c r="B26" s="268" t="s">
        <v>441</v>
      </c>
      <c r="C26" s="272" t="s">
        <v>442</v>
      </c>
      <c r="D26" s="272"/>
      <c r="E26" s="290" t="s">
        <v>58</v>
      </c>
      <c r="F26" s="291">
        <f>-SUM('1.1.A. Iesniedzējs:1.3.2. Atbalsts-14.vai 41.p.'!H36)+SUM('1.1.A. Iesniedzējs:1.3.2. Atbalsts-14.vai 41.p.'!H35)</f>
        <v>0</v>
      </c>
      <c r="G26" s="291">
        <f>-SUM('1.1.A. Iesniedzējs:1.3.2. Atbalsts-14.vai 41.p.'!J36)+SUM('1.1.A. Iesniedzējs:1.3.2. Atbalsts-14.vai 41.p.'!J35)</f>
        <v>0</v>
      </c>
      <c r="H26" s="291">
        <f>-SUM('1.1.A. Iesniedzējs:1.3.2. Atbalsts-14.vai 41.p.'!L36)+SUM('1.1.A. Iesniedzējs:1.3.2. Atbalsts-14.vai 41.p.'!L35)</f>
        <v>0</v>
      </c>
      <c r="I26" s="291">
        <f>-SUM('1.1.A. Iesniedzējs:1.3.2. Atbalsts-14.vai 41.p.'!N36)+SUM('1.1.A. Iesniedzējs:1.3.2. Atbalsts-14.vai 41.p.'!N35)</f>
        <v>0</v>
      </c>
      <c r="J26" s="291">
        <f>-SUM('1.1.A. Iesniedzējs:1.3.2. Atbalsts-14.vai 41.p.'!P36)+SUM('1.1.A. Iesniedzējs:1.3.2. Atbalsts-14.vai 41.p.'!P35)</f>
        <v>0</v>
      </c>
      <c r="K26" s="291">
        <f>-SUM('1.1.A. Iesniedzējs:1.3.2. Atbalsts-14.vai 41.p.'!R36)+SUM('1.1.A. Iesniedzējs:1.3.2. Atbalsts-14.vai 41.p.'!R35)</f>
        <v>0</v>
      </c>
      <c r="L26" s="291">
        <f>-SUM('1.1.A. Iesniedzējs:1.3.2. Atbalsts-14.vai 41.p.'!T36)+SUM('1.1.A. Iesniedzējs:1.3.2. Atbalsts-14.vai 41.p.'!T35)</f>
        <v>0</v>
      </c>
      <c r="M26" s="291">
        <f>-SUM('1.1.A. Iesniedzējs:1.3.2. Atbalsts-14.vai 41.p.'!V36)+SUM('1.1.A. Iesniedzējs:1.3.2. Atbalsts-14.vai 41.p.'!V35)</f>
        <v>0</v>
      </c>
      <c r="N26" s="291">
        <f>-SUM('1.1.A. Iesniedzējs:1.3.2. Atbalsts-14.vai 41.p.'!X36)+SUM('1.1.A. Iesniedzējs:1.3.2. Atbalsts-14.vai 41.p.'!X35)</f>
        <v>0</v>
      </c>
      <c r="O26" s="282"/>
      <c r="P26" s="282"/>
      <c r="Q26" s="282"/>
      <c r="R26" s="282"/>
      <c r="S26" s="282"/>
      <c r="T26" s="282"/>
      <c r="U26" s="282"/>
      <c r="V26" s="282"/>
      <c r="W26" s="282"/>
      <c r="X26" s="282"/>
      <c r="Y26" s="282"/>
      <c r="Z26" s="282"/>
      <c r="AA26" s="282"/>
      <c r="AB26" s="282"/>
      <c r="AC26" s="282"/>
      <c r="AD26" s="282"/>
      <c r="AE26" s="282"/>
      <c r="AF26" s="282"/>
      <c r="AG26" s="282"/>
      <c r="AH26" s="282"/>
      <c r="AI26" s="282"/>
      <c r="AJ26" s="292"/>
      <c r="AK26" s="293"/>
    </row>
    <row r="27" spans="1:38" s="289" customFormat="1" ht="13.5" customHeight="1" x14ac:dyDescent="0.2">
      <c r="A27" s="285"/>
      <c r="B27" s="286" t="s">
        <v>91</v>
      </c>
      <c r="C27" s="269" t="s">
        <v>130</v>
      </c>
      <c r="D27" s="287"/>
      <c r="E27" s="275" t="s">
        <v>58</v>
      </c>
      <c r="F27" s="276">
        <f>F28</f>
        <v>0</v>
      </c>
      <c r="G27" s="276">
        <f t="shared" ref="G27:N27" si="7">G28</f>
        <v>0</v>
      </c>
      <c r="H27" s="276">
        <f t="shared" si="7"/>
        <v>0</v>
      </c>
      <c r="I27" s="276">
        <f t="shared" si="7"/>
        <v>0</v>
      </c>
      <c r="J27" s="276">
        <f t="shared" si="7"/>
        <v>0</v>
      </c>
      <c r="K27" s="276">
        <f t="shared" si="7"/>
        <v>0</v>
      </c>
      <c r="L27" s="276">
        <f t="shared" si="7"/>
        <v>0</v>
      </c>
      <c r="M27" s="276">
        <f t="shared" si="7"/>
        <v>0</v>
      </c>
      <c r="N27" s="276">
        <f t="shared" si="7"/>
        <v>0</v>
      </c>
      <c r="O27" s="282"/>
      <c r="P27" s="282"/>
      <c r="Q27" s="282"/>
      <c r="R27" s="282"/>
      <c r="S27" s="282"/>
      <c r="T27" s="282"/>
      <c r="U27" s="282"/>
      <c r="V27" s="282"/>
      <c r="W27" s="282"/>
      <c r="X27" s="282"/>
      <c r="Y27" s="282"/>
      <c r="Z27" s="282"/>
      <c r="AA27" s="282"/>
      <c r="AB27" s="282"/>
      <c r="AC27" s="282"/>
      <c r="AD27" s="282"/>
      <c r="AE27" s="282"/>
      <c r="AF27" s="282"/>
      <c r="AG27" s="282"/>
      <c r="AH27" s="282"/>
      <c r="AI27" s="282"/>
      <c r="AJ27" s="271">
        <f t="shared" si="5"/>
        <v>0</v>
      </c>
      <c r="AK27" s="288"/>
    </row>
    <row r="28" spans="1:38" ht="13.5" customHeight="1" x14ac:dyDescent="0.2">
      <c r="A28" s="267"/>
      <c r="B28" s="268" t="s">
        <v>131</v>
      </c>
      <c r="C28" s="272" t="s">
        <v>132</v>
      </c>
      <c r="D28" s="272"/>
      <c r="E28" s="290" t="s">
        <v>58</v>
      </c>
      <c r="F28" s="291">
        <f>-SUM('1.1.A. Iesniedzējs:1.3.2. Atbalsts-14.vai 41.p.'!H35,'1.1.A. Iesniedzējs:1.3.2. Atbalsts-14.vai 41.p.'!I35)</f>
        <v>0</v>
      </c>
      <c r="G28" s="291">
        <f>-SUM('1.1.A. Iesniedzējs:1.3.2. Atbalsts-14.vai 41.p.'!J35,'1.1.A. Iesniedzējs:1.3.2. Atbalsts-14.vai 41.p.'!K35)</f>
        <v>0</v>
      </c>
      <c r="H28" s="291">
        <f>-SUM('1.1.A. Iesniedzējs:1.3.2. Atbalsts-14.vai 41.p.'!L35,'1.1.A. Iesniedzējs:1.3.2. Atbalsts-14.vai 41.p.'!M35)</f>
        <v>0</v>
      </c>
      <c r="I28" s="291">
        <f>-SUM('1.1.A. Iesniedzējs:1.3.2. Atbalsts-14.vai 41.p.'!N35,'1.1.A. Iesniedzējs:1.3.2. Atbalsts-14.vai 41.p.'!O35)</f>
        <v>0</v>
      </c>
      <c r="J28" s="291">
        <f>-SUM('1.1.A. Iesniedzējs:1.3.2. Atbalsts-14.vai 41.p.'!P35,'1.1.A. Iesniedzējs:1.3.2. Atbalsts-14.vai 41.p.'!Q35)</f>
        <v>0</v>
      </c>
      <c r="K28" s="291">
        <f>-SUM('1.1.A. Iesniedzējs:1.3.2. Atbalsts-14.vai 41.p.'!R35,'1.1.A. Iesniedzējs:1.3.2. Atbalsts-14.vai 41.p.'!S35)</f>
        <v>0</v>
      </c>
      <c r="L28" s="291">
        <f>-SUM('1.1.A. Iesniedzējs:1.3.2. Atbalsts-14.vai 41.p.'!T35,'1.1.A. Iesniedzējs:1.3.2. Atbalsts-14.vai 41.p.'!U35)</f>
        <v>0</v>
      </c>
      <c r="M28" s="291">
        <f>-SUM('1.1.A. Iesniedzējs:1.3.2. Atbalsts-14.vai 41.p.'!V35,'1.1.A. Iesniedzējs:1.3.2. Atbalsts-14.vai 41.p.'!W35)</f>
        <v>0</v>
      </c>
      <c r="N28" s="291">
        <f>-SUM('1.1.A. Iesniedzējs:1.3.2. Atbalsts-14.vai 41.p.'!X35,'1.1.A. Iesniedzējs:1.3.2. Atbalsts-14.vai 41.p.'!Y35)</f>
        <v>0</v>
      </c>
      <c r="O28" s="282"/>
      <c r="P28" s="282"/>
      <c r="Q28" s="282"/>
      <c r="R28" s="282"/>
      <c r="S28" s="282"/>
      <c r="T28" s="282"/>
      <c r="U28" s="282"/>
      <c r="V28" s="282"/>
      <c r="W28" s="282"/>
      <c r="X28" s="282"/>
      <c r="Y28" s="282"/>
      <c r="Z28" s="282"/>
      <c r="AA28" s="282"/>
      <c r="AB28" s="282"/>
      <c r="AC28" s="282"/>
      <c r="AD28" s="282"/>
      <c r="AE28" s="282"/>
      <c r="AF28" s="282"/>
      <c r="AG28" s="282"/>
      <c r="AH28" s="282"/>
      <c r="AI28" s="282"/>
      <c r="AJ28" s="292">
        <f t="shared" si="5"/>
        <v>0</v>
      </c>
      <c r="AK28" s="293"/>
    </row>
    <row r="29" spans="1:38" ht="13.5" customHeight="1" x14ac:dyDescent="0.2">
      <c r="A29" s="267"/>
      <c r="B29" s="294">
        <v>4</v>
      </c>
      <c r="C29" s="269" t="s">
        <v>133</v>
      </c>
      <c r="D29" s="269"/>
      <c r="E29" s="275" t="s">
        <v>58</v>
      </c>
      <c r="F29" s="282"/>
      <c r="G29" s="276">
        <f t="shared" ref="G29:I29" si="8">G30</f>
        <v>0</v>
      </c>
      <c r="H29" s="276">
        <f t="shared" si="8"/>
        <v>0</v>
      </c>
      <c r="I29" s="276">
        <f t="shared" si="8"/>
        <v>0</v>
      </c>
      <c r="J29" s="276">
        <f>J30</f>
        <v>0</v>
      </c>
      <c r="K29" s="276">
        <f t="shared" ref="K29:AA29" si="9">K30</f>
        <v>0</v>
      </c>
      <c r="L29" s="276">
        <f t="shared" si="9"/>
        <v>0</v>
      </c>
      <c r="M29" s="276">
        <f t="shared" si="9"/>
        <v>0</v>
      </c>
      <c r="N29" s="276">
        <f t="shared" si="9"/>
        <v>0</v>
      </c>
      <c r="O29" s="276">
        <f t="shared" si="9"/>
        <v>0</v>
      </c>
      <c r="P29" s="276">
        <f t="shared" si="9"/>
        <v>0</v>
      </c>
      <c r="Q29" s="276">
        <f t="shared" si="9"/>
        <v>0</v>
      </c>
      <c r="R29" s="276">
        <f t="shared" si="9"/>
        <v>0</v>
      </c>
      <c r="S29" s="276">
        <f t="shared" si="9"/>
        <v>0</v>
      </c>
      <c r="T29" s="276">
        <f t="shared" si="9"/>
        <v>0</v>
      </c>
      <c r="U29" s="276">
        <f t="shared" si="9"/>
        <v>0</v>
      </c>
      <c r="V29" s="276">
        <f t="shared" si="9"/>
        <v>0</v>
      </c>
      <c r="W29" s="276">
        <f t="shared" si="9"/>
        <v>0</v>
      </c>
      <c r="X29" s="276">
        <f t="shared" si="9"/>
        <v>0</v>
      </c>
      <c r="Y29" s="276">
        <f t="shared" si="9"/>
        <v>0</v>
      </c>
      <c r="Z29" s="276">
        <f t="shared" si="9"/>
        <v>0</v>
      </c>
      <c r="AA29" s="276">
        <f t="shared" si="9"/>
        <v>0</v>
      </c>
      <c r="AB29" s="276">
        <f>AB30</f>
        <v>0</v>
      </c>
      <c r="AC29" s="276">
        <f t="shared" ref="AC29:AI29" si="10">AC30</f>
        <v>0</v>
      </c>
      <c r="AD29" s="276">
        <f t="shared" si="10"/>
        <v>0</v>
      </c>
      <c r="AE29" s="276">
        <f t="shared" si="10"/>
        <v>0</v>
      </c>
      <c r="AF29" s="276">
        <f t="shared" si="10"/>
        <v>0</v>
      </c>
      <c r="AG29" s="276">
        <f t="shared" si="10"/>
        <v>0</v>
      </c>
      <c r="AH29" s="276">
        <f t="shared" si="10"/>
        <v>0</v>
      </c>
      <c r="AI29" s="276">
        <f t="shared" si="10"/>
        <v>0</v>
      </c>
      <c r="AJ29" s="271">
        <f t="shared" si="5"/>
        <v>0</v>
      </c>
      <c r="AK29" s="293"/>
    </row>
    <row r="30" spans="1:38" ht="13.5" customHeight="1" x14ac:dyDescent="0.2">
      <c r="A30" s="267"/>
      <c r="B30" s="295" t="s">
        <v>134</v>
      </c>
      <c r="C30" s="296" t="s">
        <v>135</v>
      </c>
      <c r="D30" s="269"/>
      <c r="E30" s="270" t="s">
        <v>58</v>
      </c>
      <c r="F30" s="282"/>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71">
        <f>SUM(F30:AH30)</f>
        <v>0</v>
      </c>
      <c r="AK30" s="293"/>
    </row>
    <row r="31" spans="1:38" s="304" customFormat="1" ht="13.5" customHeight="1" thickBot="1" x14ac:dyDescent="0.25">
      <c r="A31" s="297"/>
      <c r="B31" s="298">
        <v>5</v>
      </c>
      <c r="C31" s="299" t="s">
        <v>118</v>
      </c>
      <c r="D31" s="299"/>
      <c r="E31" s="300" t="s">
        <v>58</v>
      </c>
      <c r="F31" s="301">
        <f t="shared" ref="F31:AI31" si="11">SUM(F9,,F16,F23,F29)</f>
        <v>0</v>
      </c>
      <c r="G31" s="301">
        <f>SUM(G9,,G16,G23,G29)</f>
        <v>0</v>
      </c>
      <c r="H31" s="301">
        <f t="shared" si="11"/>
        <v>0</v>
      </c>
      <c r="I31" s="301">
        <f t="shared" si="11"/>
        <v>0</v>
      </c>
      <c r="J31" s="301">
        <f t="shared" si="11"/>
        <v>0</v>
      </c>
      <c r="K31" s="301">
        <f t="shared" si="11"/>
        <v>0</v>
      </c>
      <c r="L31" s="301">
        <f t="shared" si="11"/>
        <v>0</v>
      </c>
      <c r="M31" s="301">
        <f t="shared" si="11"/>
        <v>0</v>
      </c>
      <c r="N31" s="301">
        <f t="shared" si="11"/>
        <v>0</v>
      </c>
      <c r="O31" s="301">
        <f t="shared" si="11"/>
        <v>0</v>
      </c>
      <c r="P31" s="301">
        <f t="shared" si="11"/>
        <v>0</v>
      </c>
      <c r="Q31" s="301">
        <f t="shared" si="11"/>
        <v>0</v>
      </c>
      <c r="R31" s="301">
        <f t="shared" si="11"/>
        <v>0</v>
      </c>
      <c r="S31" s="301">
        <f t="shared" si="11"/>
        <v>0</v>
      </c>
      <c r="T31" s="301">
        <f t="shared" si="11"/>
        <v>0</v>
      </c>
      <c r="U31" s="301">
        <f t="shared" si="11"/>
        <v>0</v>
      </c>
      <c r="V31" s="301">
        <f t="shared" si="11"/>
        <v>0</v>
      </c>
      <c r="W31" s="301">
        <f t="shared" si="11"/>
        <v>0</v>
      </c>
      <c r="X31" s="301">
        <f t="shared" si="11"/>
        <v>0</v>
      </c>
      <c r="Y31" s="301">
        <f t="shared" si="11"/>
        <v>0</v>
      </c>
      <c r="Z31" s="301">
        <f t="shared" si="11"/>
        <v>0</v>
      </c>
      <c r="AA31" s="301">
        <f t="shared" si="11"/>
        <v>0</v>
      </c>
      <c r="AB31" s="301">
        <f t="shared" si="11"/>
        <v>0</v>
      </c>
      <c r="AC31" s="301">
        <f t="shared" si="11"/>
        <v>0</v>
      </c>
      <c r="AD31" s="301">
        <f t="shared" si="11"/>
        <v>0</v>
      </c>
      <c r="AE31" s="301">
        <f t="shared" si="11"/>
        <v>0</v>
      </c>
      <c r="AF31" s="301">
        <f t="shared" si="11"/>
        <v>0</v>
      </c>
      <c r="AG31" s="301">
        <f t="shared" si="11"/>
        <v>0</v>
      </c>
      <c r="AH31" s="301">
        <f t="shared" si="11"/>
        <v>0</v>
      </c>
      <c r="AI31" s="301">
        <f t="shared" si="11"/>
        <v>0</v>
      </c>
      <c r="AJ31" s="302">
        <f>SUM(F31:AI31)</f>
        <v>0</v>
      </c>
      <c r="AK31" s="303"/>
    </row>
    <row r="32" spans="1:38" x14ac:dyDescent="0.2">
      <c r="AK32" s="260"/>
    </row>
    <row r="33" spans="1:36" x14ac:dyDescent="0.2">
      <c r="A33" s="257"/>
      <c r="B33" s="257"/>
      <c r="C33" s="257"/>
      <c r="D33" s="257"/>
      <c r="E33" s="257"/>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9"/>
    </row>
    <row r="34" spans="1:36" x14ac:dyDescent="0.2">
      <c r="A34" s="305"/>
      <c r="B34" s="305"/>
      <c r="C34" s="305"/>
      <c r="D34" s="306"/>
      <c r="E34" s="305"/>
      <c r="F34" s="307"/>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row>
    <row r="35" spans="1:36" x14ac:dyDescent="0.2">
      <c r="A35" s="305"/>
      <c r="B35" s="305"/>
      <c r="C35" s="308" t="s">
        <v>119</v>
      </c>
      <c r="D35" s="306"/>
      <c r="E35" s="305"/>
      <c r="F35" s="307"/>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row>
    <row r="36" spans="1:36" x14ac:dyDescent="0.2">
      <c r="A36" s="305"/>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row>
    <row r="37" spans="1:36" x14ac:dyDescent="0.2">
      <c r="A37" s="305"/>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row>
    <row r="38" spans="1:36" ht="15.75" x14ac:dyDescent="0.25">
      <c r="A38" s="305"/>
      <c r="B38" s="305"/>
      <c r="C38" s="305"/>
      <c r="D38" s="305"/>
      <c r="E38" s="305"/>
      <c r="F38" s="305"/>
      <c r="G38" s="309"/>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row>
    <row r="39" spans="1:36" x14ac:dyDescent="0.2">
      <c r="A39" s="305"/>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row>
    <row r="40" spans="1:36" x14ac:dyDescent="0.2">
      <c r="A40" s="305"/>
      <c r="B40" s="305"/>
      <c r="C40" s="305"/>
      <c r="D40" s="305"/>
      <c r="E40" s="305"/>
      <c r="F40" s="305"/>
      <c r="G40" s="305"/>
      <c r="H40" s="305"/>
      <c r="I40" s="305"/>
      <c r="J40" s="305"/>
      <c r="K40" s="305"/>
      <c r="L40" s="305"/>
      <c r="M40" s="310"/>
      <c r="N40" s="305"/>
      <c r="O40" s="305"/>
      <c r="P40" s="305"/>
      <c r="Q40" s="305"/>
      <c r="R40" s="305"/>
      <c r="S40" s="305"/>
      <c r="T40" s="305"/>
      <c r="U40" s="305"/>
      <c r="V40" s="305"/>
      <c r="W40" s="305"/>
      <c r="X40" s="305"/>
      <c r="Y40" s="305"/>
      <c r="Z40" s="305"/>
      <c r="AA40" s="305"/>
      <c r="AB40" s="305"/>
      <c r="AC40" s="305"/>
      <c r="AD40" s="305"/>
      <c r="AE40" s="305"/>
      <c r="AF40" s="305"/>
    </row>
    <row r="41" spans="1:36" x14ac:dyDescent="0.2">
      <c r="A41" s="305"/>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row>
    <row r="42" spans="1:36" x14ac:dyDescent="0.2">
      <c r="A42" s="305"/>
      <c r="B42" s="305"/>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row>
    <row r="43" spans="1:36" x14ac:dyDescent="0.2">
      <c r="A43" s="305"/>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row>
    <row r="44" spans="1:36" x14ac:dyDescent="0.2">
      <c r="A44" s="305"/>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row>
    <row r="45" spans="1:36" x14ac:dyDescent="0.2">
      <c r="A45" s="305"/>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row>
    <row r="46" spans="1:36" x14ac:dyDescent="0.2">
      <c r="A46" s="305"/>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row>
    <row r="47" spans="1:36" x14ac:dyDescent="0.2">
      <c r="A47" s="305"/>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row>
    <row r="48" spans="1:36" x14ac:dyDescent="0.2">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row>
    <row r="49" spans="1:32" x14ac:dyDescent="0.2">
      <c r="A49" s="305"/>
      <c r="B49" s="30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row>
    <row r="50" spans="1:32" x14ac:dyDescent="0.2">
      <c r="A50" s="305"/>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row>
    <row r="51" spans="1:32" x14ac:dyDescent="0.2">
      <c r="A51" s="305"/>
      <c r="B51" s="305"/>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row>
  </sheetData>
  <sheetProtection algorithmName="SHA-512" hashValue="t1YbF4l7/NmLPb/Cizhs9iKl2ad0nTcbr6HL0IUTrNe0qC++D8vfoxbyMoyLgO5ojWCXSe+hUKfKo9++iN+0lw==" saltValue="7Hqz1XRBhIIkOFn6vTWrT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5"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J35" sqref="J35"/>
    </sheetView>
  </sheetViews>
  <sheetFormatPr defaultColWidth="9.140625" defaultRowHeight="12.75" x14ac:dyDescent="0.2"/>
  <cols>
    <col min="1" max="1" width="2.28515625" style="241" customWidth="1"/>
    <col min="2" max="2" width="4.140625" style="241" customWidth="1"/>
    <col min="3" max="3" width="39.140625" style="241" customWidth="1"/>
    <col min="4" max="4" width="4.7109375" style="241" bestFit="1" customWidth="1"/>
    <col min="5" max="35" width="14" style="241" customWidth="1"/>
    <col min="36" max="36" width="9.140625" style="241" customWidth="1"/>
    <col min="37" max="16384" width="9.140625" style="241"/>
  </cols>
  <sheetData>
    <row r="1" spans="1:65" s="236" customFormat="1" ht="26.25" x14ac:dyDescent="0.25">
      <c r="A1" s="640" t="s">
        <v>150</v>
      </c>
      <c r="B1" s="640"/>
      <c r="C1" s="640"/>
      <c r="D1" s="233"/>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row>
    <row r="2" spans="1:65" s="272" customFormat="1" ht="21" x14ac:dyDescent="0.35">
      <c r="A2" s="335" t="s">
        <v>151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row>
    <row r="3" spans="1:65" x14ac:dyDescent="0.2">
      <c r="A3" s="337"/>
      <c r="B3" s="338"/>
      <c r="C3" s="238"/>
      <c r="D3" s="339"/>
      <c r="E3" s="340">
        <f>'3. DL invest.n.pl.AR pr.'!F4</f>
        <v>1</v>
      </c>
      <c r="F3" s="340">
        <f>'3. DL invest.n.pl.AR pr.'!G4</f>
        <v>2</v>
      </c>
      <c r="G3" s="340">
        <f>'3. DL invest.n.pl.AR pr.'!H4</f>
        <v>3</v>
      </c>
      <c r="H3" s="340">
        <f>'3. DL invest.n.pl.AR pr.'!I4</f>
        <v>4</v>
      </c>
      <c r="I3" s="340">
        <f>'3. DL invest.n.pl.AR pr.'!J4</f>
        <v>5</v>
      </c>
      <c r="J3" s="340">
        <f>'3. DL invest.n.pl.AR pr.'!K4</f>
        <v>6</v>
      </c>
      <c r="K3" s="340">
        <f>'3. DL invest.n.pl.AR pr.'!L4</f>
        <v>7</v>
      </c>
      <c r="L3" s="340">
        <f>'3. DL invest.n.pl.AR pr.'!M4</f>
        <v>8</v>
      </c>
      <c r="M3" s="340">
        <f>'3. DL invest.n.pl.AR pr.'!N4</f>
        <v>9</v>
      </c>
      <c r="N3" s="340">
        <f>'3. DL invest.n.pl.AR pr.'!O4</f>
        <v>10</v>
      </c>
      <c r="O3" s="340">
        <f>'3. DL invest.n.pl.AR pr.'!P4</f>
        <v>11</v>
      </c>
      <c r="P3" s="340">
        <f>'3. DL invest.n.pl.AR pr.'!Q4</f>
        <v>12</v>
      </c>
      <c r="Q3" s="340">
        <f>'3. DL invest.n.pl.AR pr.'!R4</f>
        <v>13</v>
      </c>
      <c r="R3" s="340">
        <f>'3. DL invest.n.pl.AR pr.'!S4</f>
        <v>14</v>
      </c>
      <c r="S3" s="340">
        <f>'3. DL invest.n.pl.AR pr.'!T4</f>
        <v>15</v>
      </c>
      <c r="T3" s="340">
        <f>'3. DL invest.n.pl.AR pr.'!U4</f>
        <v>16</v>
      </c>
      <c r="U3" s="340">
        <f>'3. DL invest.n.pl.AR pr.'!V4</f>
        <v>17</v>
      </c>
      <c r="V3" s="340">
        <f>'3. DL invest.n.pl.AR pr.'!W4</f>
        <v>18</v>
      </c>
      <c r="W3" s="340">
        <f>'3. DL invest.n.pl.AR pr.'!X4</f>
        <v>19</v>
      </c>
      <c r="X3" s="340">
        <f>'3. DL invest.n.pl.AR pr.'!Y4</f>
        <v>20</v>
      </c>
      <c r="Y3" s="340">
        <f>'3. DL invest.n.pl.AR pr.'!Z4</f>
        <v>21</v>
      </c>
      <c r="Z3" s="340">
        <f>'3. DL invest.n.pl.AR pr.'!AA4</f>
        <v>22</v>
      </c>
      <c r="AA3" s="340">
        <f>'3. DL invest.n.pl.AR pr.'!AB4</f>
        <v>23</v>
      </c>
      <c r="AB3" s="340">
        <f>'3. DL invest.n.pl.AR pr.'!AC4</f>
        <v>24</v>
      </c>
      <c r="AC3" s="340">
        <f>'3. DL invest.n.pl.AR pr.'!AD4</f>
        <v>25</v>
      </c>
      <c r="AD3" s="340">
        <f>'3. DL invest.n.pl.AR pr.'!AE4</f>
        <v>26</v>
      </c>
      <c r="AE3" s="340">
        <f>'3. DL invest.n.pl.AR pr.'!AF4</f>
        <v>27</v>
      </c>
      <c r="AF3" s="340">
        <f>'3. DL invest.n.pl.AR pr.'!AG4</f>
        <v>28</v>
      </c>
      <c r="AG3" s="340">
        <f>'3. DL invest.n.pl.AR pr.'!AH4</f>
        <v>29</v>
      </c>
      <c r="AH3" s="340">
        <f>'3. DL invest.n.pl.AR pr.'!AI4</f>
        <v>30</v>
      </c>
      <c r="AI3" s="240"/>
    </row>
    <row r="4" spans="1:65" x14ac:dyDescent="0.2">
      <c r="A4" s="314"/>
      <c r="B4" s="249"/>
      <c r="C4" s="249"/>
      <c r="D4" s="250" t="s">
        <v>111</v>
      </c>
      <c r="E4" s="341">
        <f>'3. DL invest.n.pl.AR pr.'!F5</f>
        <v>2023</v>
      </c>
      <c r="F4" s="341">
        <f>'3. DL invest.n.pl.AR pr.'!G5</f>
        <v>2024</v>
      </c>
      <c r="G4" s="341">
        <f>'3. DL invest.n.pl.AR pr.'!H5</f>
        <v>2025</v>
      </c>
      <c r="H4" s="341">
        <f>'3. DL invest.n.pl.AR pr.'!I5</f>
        <v>2026</v>
      </c>
      <c r="I4" s="341">
        <f>'3. DL invest.n.pl.AR pr.'!J5</f>
        <v>2027</v>
      </c>
      <c r="J4" s="341">
        <f>'3. DL invest.n.pl.AR pr.'!K5</f>
        <v>2028</v>
      </c>
      <c r="K4" s="341">
        <f>'3. DL invest.n.pl.AR pr.'!L5</f>
        <v>2029</v>
      </c>
      <c r="L4" s="341">
        <f>'3. DL invest.n.pl.AR pr.'!M5</f>
        <v>2030</v>
      </c>
      <c r="M4" s="341">
        <f>'3. DL invest.n.pl.AR pr.'!N5</f>
        <v>2031</v>
      </c>
      <c r="N4" s="341">
        <f>'3. DL invest.n.pl.AR pr.'!O5</f>
        <v>2032</v>
      </c>
      <c r="O4" s="341">
        <f>'3. DL invest.n.pl.AR pr.'!P5</f>
        <v>2033</v>
      </c>
      <c r="P4" s="341">
        <f>'3. DL invest.n.pl.AR pr.'!Q5</f>
        <v>2034</v>
      </c>
      <c r="Q4" s="341">
        <f>'3. DL invest.n.pl.AR pr.'!R5</f>
        <v>2035</v>
      </c>
      <c r="R4" s="341">
        <f>'3. DL invest.n.pl.AR pr.'!S5</f>
        <v>2036</v>
      </c>
      <c r="S4" s="341">
        <f>'3. DL invest.n.pl.AR pr.'!T5</f>
        <v>2037</v>
      </c>
      <c r="T4" s="341">
        <f>'3. DL invest.n.pl.AR pr.'!U5</f>
        <v>2038</v>
      </c>
      <c r="U4" s="341">
        <f>'3. DL invest.n.pl.AR pr.'!V5</f>
        <v>2039</v>
      </c>
      <c r="V4" s="341">
        <f>'3. DL invest.n.pl.AR pr.'!W5</f>
        <v>2040</v>
      </c>
      <c r="W4" s="341">
        <f>'3. DL invest.n.pl.AR pr.'!X5</f>
        <v>2041</v>
      </c>
      <c r="X4" s="341">
        <f>'3. DL invest.n.pl.AR pr.'!Y5</f>
        <v>2042</v>
      </c>
      <c r="Y4" s="341">
        <f>'3. DL invest.n.pl.AR pr.'!Z5</f>
        <v>2043</v>
      </c>
      <c r="Z4" s="341">
        <f>'3. DL invest.n.pl.AR pr.'!AA5</f>
        <v>2044</v>
      </c>
      <c r="AA4" s="341">
        <f>'3. DL invest.n.pl.AR pr.'!AB5</f>
        <v>2045</v>
      </c>
      <c r="AB4" s="341">
        <f>'3. DL invest.n.pl.AR pr.'!AC5</f>
        <v>2046</v>
      </c>
      <c r="AC4" s="341">
        <f>'3. DL invest.n.pl.AR pr.'!AD5</f>
        <v>2047</v>
      </c>
      <c r="AD4" s="341">
        <f>'3. DL invest.n.pl.AR pr.'!AE5</f>
        <v>2048</v>
      </c>
      <c r="AE4" s="341">
        <f>'3. DL invest.n.pl.AR pr.'!AF5</f>
        <v>2049</v>
      </c>
      <c r="AF4" s="341">
        <f>'3. DL invest.n.pl.AR pr.'!AG5</f>
        <v>2050</v>
      </c>
      <c r="AG4" s="341">
        <f>'3. DL invest.n.pl.AR pr.'!AH5</f>
        <v>2051</v>
      </c>
      <c r="AH4" s="341">
        <f>'3. DL invest.n.pl.AR pr.'!AI5</f>
        <v>2052</v>
      </c>
      <c r="AI4" s="252" t="s">
        <v>112</v>
      </c>
    </row>
    <row r="5" spans="1:65" x14ac:dyDescent="0.2">
      <c r="A5" s="272"/>
      <c r="B5" s="272"/>
      <c r="C5" s="272"/>
      <c r="D5" s="315"/>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row>
    <row r="6" spans="1:65" x14ac:dyDescent="0.2">
      <c r="A6" s="317"/>
      <c r="B6" s="318" t="s">
        <v>113</v>
      </c>
      <c r="C6" s="318"/>
      <c r="D6" s="318"/>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20"/>
    </row>
    <row r="7" spans="1:65" x14ac:dyDescent="0.2">
      <c r="A7" s="243" t="s">
        <v>152</v>
      </c>
      <c r="B7" s="243"/>
      <c r="C7" s="243"/>
      <c r="D7" s="342"/>
      <c r="E7" s="343" t="e">
        <f t="shared" ref="E7:AH7" si="0">SUM(E8:E17)</f>
        <v>#DIV/0!</v>
      </c>
      <c r="F7" s="344" t="e">
        <f t="shared" si="0"/>
        <v>#DIV/0!</v>
      </c>
      <c r="G7" s="344" t="e">
        <f t="shared" si="0"/>
        <v>#DIV/0!</v>
      </c>
      <c r="H7" s="344" t="e">
        <f t="shared" si="0"/>
        <v>#DIV/0!</v>
      </c>
      <c r="I7" s="344" t="e">
        <f t="shared" si="0"/>
        <v>#DIV/0!</v>
      </c>
      <c r="J7" s="344" t="e">
        <f t="shared" si="0"/>
        <v>#DIV/0!</v>
      </c>
      <c r="K7" s="344" t="e">
        <f t="shared" si="0"/>
        <v>#DIV/0!</v>
      </c>
      <c r="L7" s="344" t="e">
        <f t="shared" si="0"/>
        <v>#DIV/0!</v>
      </c>
      <c r="M7" s="344" t="e">
        <f t="shared" si="0"/>
        <v>#DIV/0!</v>
      </c>
      <c r="N7" s="344">
        <f t="shared" si="0"/>
        <v>0</v>
      </c>
      <c r="O7" s="344">
        <f t="shared" si="0"/>
        <v>0</v>
      </c>
      <c r="P7" s="344">
        <f t="shared" si="0"/>
        <v>0</v>
      </c>
      <c r="Q7" s="344">
        <f t="shared" si="0"/>
        <v>0</v>
      </c>
      <c r="R7" s="344">
        <f t="shared" si="0"/>
        <v>0</v>
      </c>
      <c r="S7" s="344">
        <f t="shared" si="0"/>
        <v>0</v>
      </c>
      <c r="T7" s="344">
        <f t="shared" si="0"/>
        <v>0</v>
      </c>
      <c r="U7" s="344">
        <f t="shared" si="0"/>
        <v>0</v>
      </c>
      <c r="V7" s="344">
        <f t="shared" si="0"/>
        <v>0</v>
      </c>
      <c r="W7" s="344">
        <f t="shared" si="0"/>
        <v>0</v>
      </c>
      <c r="X7" s="344">
        <f t="shared" si="0"/>
        <v>0</v>
      </c>
      <c r="Y7" s="344">
        <f t="shared" si="0"/>
        <v>0</v>
      </c>
      <c r="Z7" s="344">
        <f t="shared" si="0"/>
        <v>0</v>
      </c>
      <c r="AA7" s="344">
        <f t="shared" si="0"/>
        <v>0</v>
      </c>
      <c r="AB7" s="344">
        <f t="shared" si="0"/>
        <v>0</v>
      </c>
      <c r="AC7" s="344">
        <f t="shared" si="0"/>
        <v>0</v>
      </c>
      <c r="AD7" s="344">
        <f t="shared" si="0"/>
        <v>0</v>
      </c>
      <c r="AE7" s="344">
        <f t="shared" si="0"/>
        <v>0</v>
      </c>
      <c r="AF7" s="344">
        <f t="shared" si="0"/>
        <v>0</v>
      </c>
      <c r="AG7" s="344">
        <f t="shared" si="0"/>
        <v>0</v>
      </c>
      <c r="AH7" s="345">
        <f t="shared" si="0"/>
        <v>0</v>
      </c>
      <c r="AI7" s="346" t="e">
        <f t="shared" ref="AI7:AI22" si="1">SUM(E7:AH7)</f>
        <v>#DIV/0!</v>
      </c>
      <c r="AL7" s="347"/>
    </row>
    <row r="8" spans="1:65" x14ac:dyDescent="0.2">
      <c r="A8" s="272"/>
      <c r="B8" s="348" t="s">
        <v>2</v>
      </c>
      <c r="C8" s="272" t="s">
        <v>153</v>
      </c>
      <c r="D8" s="349" t="s">
        <v>58</v>
      </c>
      <c r="E8" s="350">
        <f>'3. DL invest.n.pl.AR pr.'!F9</f>
        <v>0</v>
      </c>
      <c r="F8" s="351">
        <f>'3. DL invest.n.pl.AR pr.'!G9</f>
        <v>0</v>
      </c>
      <c r="G8" s="351">
        <f>'3. DL invest.n.pl.AR pr.'!H9</f>
        <v>0</v>
      </c>
      <c r="H8" s="351">
        <f>'3. DL invest.n.pl.AR pr.'!I9</f>
        <v>0</v>
      </c>
      <c r="I8" s="351">
        <f>'3. DL invest.n.pl.AR pr.'!J9</f>
        <v>0</v>
      </c>
      <c r="J8" s="351">
        <f>'3. DL invest.n.pl.AR pr.'!K9</f>
        <v>0</v>
      </c>
      <c r="K8" s="351">
        <f>'3. DL invest.n.pl.AR pr.'!L9</f>
        <v>0</v>
      </c>
      <c r="L8" s="351">
        <f>'3. DL invest.n.pl.AR pr.'!M9</f>
        <v>0</v>
      </c>
      <c r="M8" s="351">
        <f>'3. DL invest.n.pl.AR pr.'!N9</f>
        <v>0</v>
      </c>
      <c r="N8" s="351">
        <f>'3. DL invest.n.pl.AR pr.'!O9</f>
        <v>0</v>
      </c>
      <c r="O8" s="351">
        <f>'3. DL invest.n.pl.AR pr.'!P9</f>
        <v>0</v>
      </c>
      <c r="P8" s="351">
        <f>'3. DL invest.n.pl.AR pr.'!Q9</f>
        <v>0</v>
      </c>
      <c r="Q8" s="351">
        <f>'3. DL invest.n.pl.AR pr.'!R9</f>
        <v>0</v>
      </c>
      <c r="R8" s="351">
        <f>'3. DL invest.n.pl.AR pr.'!S9</f>
        <v>0</v>
      </c>
      <c r="S8" s="351">
        <f>'3. DL invest.n.pl.AR pr.'!T9</f>
        <v>0</v>
      </c>
      <c r="T8" s="351">
        <f>'3. DL invest.n.pl.AR pr.'!U9</f>
        <v>0</v>
      </c>
      <c r="U8" s="351">
        <f>'3. DL invest.n.pl.AR pr.'!V9</f>
        <v>0</v>
      </c>
      <c r="V8" s="351">
        <f>'3. DL invest.n.pl.AR pr.'!W9</f>
        <v>0</v>
      </c>
      <c r="W8" s="351">
        <f>'3. DL invest.n.pl.AR pr.'!X9</f>
        <v>0</v>
      </c>
      <c r="X8" s="351">
        <f>'3. DL invest.n.pl.AR pr.'!Y9</f>
        <v>0</v>
      </c>
      <c r="Y8" s="351">
        <f>'3. DL invest.n.pl.AR pr.'!Z9</f>
        <v>0</v>
      </c>
      <c r="Z8" s="351">
        <f>'3. DL invest.n.pl.AR pr.'!AA9</f>
        <v>0</v>
      </c>
      <c r="AA8" s="351">
        <f>'3. DL invest.n.pl.AR pr.'!AB9</f>
        <v>0</v>
      </c>
      <c r="AB8" s="351">
        <f>'3. DL invest.n.pl.AR pr.'!AC9</f>
        <v>0</v>
      </c>
      <c r="AC8" s="351">
        <f>'3. DL invest.n.pl.AR pr.'!AD9</f>
        <v>0</v>
      </c>
      <c r="AD8" s="351">
        <f>'3. DL invest.n.pl.AR pr.'!AE9</f>
        <v>0</v>
      </c>
      <c r="AE8" s="351">
        <f>'3. DL invest.n.pl.AR pr.'!AF9</f>
        <v>0</v>
      </c>
      <c r="AF8" s="351">
        <f>'3. DL invest.n.pl.AR pr.'!AG9</f>
        <v>0</v>
      </c>
      <c r="AG8" s="351">
        <f>'3. DL invest.n.pl.AR pr.'!AH9</f>
        <v>0</v>
      </c>
      <c r="AH8" s="351">
        <f>'3. DL invest.n.pl.AR pr.'!AI9</f>
        <v>0</v>
      </c>
      <c r="AI8" s="352">
        <f t="shared" si="1"/>
        <v>0</v>
      </c>
      <c r="AL8" s="284"/>
      <c r="AM8" s="284"/>
    </row>
    <row r="9" spans="1:65" x14ac:dyDescent="0.2">
      <c r="A9" s="272"/>
      <c r="B9" s="353" t="s">
        <v>4</v>
      </c>
      <c r="C9" s="272" t="s">
        <v>154</v>
      </c>
      <c r="D9" s="349" t="s">
        <v>58</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52">
        <f>SUM(E9:AH9)</f>
        <v>0</v>
      </c>
      <c r="AL9" s="284"/>
      <c r="AM9" s="284"/>
    </row>
    <row r="10" spans="1:65" x14ac:dyDescent="0.2">
      <c r="A10" s="272"/>
      <c r="B10" s="348" t="s">
        <v>6</v>
      </c>
      <c r="C10" s="272" t="s">
        <v>373</v>
      </c>
      <c r="D10" s="349" t="s">
        <v>58</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52">
        <f>SUM(E10:AH10)</f>
        <v>0</v>
      </c>
      <c r="AL10" s="284"/>
      <c r="AM10" s="284"/>
    </row>
    <row r="11" spans="1:65" x14ac:dyDescent="0.2">
      <c r="A11" s="272"/>
      <c r="B11" s="348" t="s">
        <v>8</v>
      </c>
      <c r="C11" s="272" t="s">
        <v>156</v>
      </c>
      <c r="D11" s="349" t="s">
        <v>58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52">
        <f>SUM(E11:AH11)</f>
        <v>0</v>
      </c>
      <c r="AM11" s="284"/>
    </row>
    <row r="12" spans="1:65" x14ac:dyDescent="0.2">
      <c r="A12" s="272"/>
      <c r="B12" s="348" t="s">
        <v>9</v>
      </c>
      <c r="C12" s="272" t="s">
        <v>157</v>
      </c>
      <c r="D12" s="349" t="s">
        <v>58</v>
      </c>
      <c r="E12" s="350" t="e">
        <f>'9. DL PIV piel. Fin.plans'!B5</f>
        <v>#DIV/0!</v>
      </c>
      <c r="F12" s="351" t="e">
        <f>'9. DL PIV piel. Fin.plans'!D5</f>
        <v>#DIV/0!</v>
      </c>
      <c r="G12" s="351" t="e">
        <f>'9. DL PIV piel. Fin.plans'!F5</f>
        <v>#DIV/0!</v>
      </c>
      <c r="H12" s="351" t="e">
        <f>'9. DL PIV piel. Fin.plans'!H5</f>
        <v>#DIV/0!</v>
      </c>
      <c r="I12" s="351" t="e">
        <f>'9. DL PIV piel. Fin.plans'!J5</f>
        <v>#DIV/0!</v>
      </c>
      <c r="J12" s="351" t="e">
        <f>'9. DL PIV piel. Fin.plans'!L5</f>
        <v>#DIV/0!</v>
      </c>
      <c r="K12" s="351" t="e">
        <f>'9. DL PIV piel. Fin.plans'!N5</f>
        <v>#DIV/0!</v>
      </c>
      <c r="L12" s="351" t="e">
        <f>'9. DL PIV piel. Fin.plans'!P5</f>
        <v>#DIV/0!</v>
      </c>
      <c r="M12" s="351" t="e">
        <f>'9. DL PIV piel. Fin.plans'!R5</f>
        <v>#DIV/0!</v>
      </c>
      <c r="N12" s="354"/>
      <c r="O12" s="354"/>
      <c r="P12" s="354"/>
      <c r="Q12" s="354"/>
      <c r="R12" s="354"/>
      <c r="S12" s="354"/>
      <c r="T12" s="354"/>
      <c r="U12" s="354"/>
      <c r="V12" s="354"/>
      <c r="W12" s="354"/>
      <c r="X12" s="354"/>
      <c r="Y12" s="354"/>
      <c r="Z12" s="354"/>
      <c r="AA12" s="354"/>
      <c r="AB12" s="354"/>
      <c r="AC12" s="354"/>
      <c r="AD12" s="354"/>
      <c r="AE12" s="354"/>
      <c r="AF12" s="354"/>
      <c r="AG12" s="354"/>
      <c r="AH12" s="355"/>
      <c r="AI12" s="352" t="e">
        <f t="shared" si="1"/>
        <v>#DIV/0!</v>
      </c>
      <c r="AM12" s="284"/>
    </row>
    <row r="13" spans="1:65" hidden="1" x14ac:dyDescent="0.2">
      <c r="A13" s="272"/>
      <c r="B13" s="348" t="s">
        <v>50</v>
      </c>
      <c r="C13" s="272" t="s">
        <v>321</v>
      </c>
      <c r="D13" s="349" t="s">
        <v>58</v>
      </c>
      <c r="E13" s="350">
        <f>'9. DL PIV piel. Fin.plans'!B7</f>
        <v>0</v>
      </c>
      <c r="F13" s="351">
        <f>'9. DL PIV piel. Fin.plans'!D7</f>
        <v>0</v>
      </c>
      <c r="G13" s="351">
        <f>'9. DL PIV piel. Fin.plans'!F7</f>
        <v>0</v>
      </c>
      <c r="H13" s="351">
        <f>'9. DL PIV piel. Fin.plans'!H7</f>
        <v>0</v>
      </c>
      <c r="I13" s="351">
        <f>'9. DL PIV piel. Fin.plans'!J7</f>
        <v>0</v>
      </c>
      <c r="J13" s="351">
        <f>'9. DL PIV piel. Fin.plans'!L7</f>
        <v>0</v>
      </c>
      <c r="K13" s="351">
        <f>'9. DL PIV piel. Fin.plans'!N7</f>
        <v>0</v>
      </c>
      <c r="L13" s="351">
        <f>'9. DL PIV piel. Fin.plans'!P7</f>
        <v>0</v>
      </c>
      <c r="M13" s="351">
        <f>'9. DL PIV piel. Fin.plans'!R7</f>
        <v>0</v>
      </c>
      <c r="N13" s="351"/>
      <c r="O13" s="351"/>
      <c r="P13" s="351"/>
      <c r="Q13" s="351"/>
      <c r="R13" s="351"/>
      <c r="S13" s="351"/>
      <c r="T13" s="351"/>
      <c r="U13" s="351"/>
      <c r="V13" s="351"/>
      <c r="W13" s="351"/>
      <c r="X13" s="351"/>
      <c r="Y13" s="351"/>
      <c r="Z13" s="351"/>
      <c r="AA13" s="351"/>
      <c r="AB13" s="351"/>
      <c r="AC13" s="351"/>
      <c r="AD13" s="351"/>
      <c r="AE13" s="351"/>
      <c r="AF13" s="351"/>
      <c r="AG13" s="351"/>
      <c r="AH13" s="351"/>
      <c r="AI13" s="352"/>
      <c r="AM13" s="284"/>
    </row>
    <row r="14" spans="1:65" x14ac:dyDescent="0.2">
      <c r="A14" s="272"/>
      <c r="B14" s="348" t="s">
        <v>11</v>
      </c>
      <c r="C14" s="272" t="s">
        <v>224</v>
      </c>
      <c r="D14" s="349" t="s">
        <v>58</v>
      </c>
      <c r="E14" s="350">
        <f>'9. DL PIV piel. Fin.plans'!B8</f>
        <v>0</v>
      </c>
      <c r="F14" s="351">
        <f>'9. DL PIV piel. Fin.plans'!D8</f>
        <v>0</v>
      </c>
      <c r="G14" s="351">
        <f>'9. DL PIV piel. Fin.plans'!F8</f>
        <v>0</v>
      </c>
      <c r="H14" s="351">
        <f>'9. DL PIV piel. Fin.plans'!H8</f>
        <v>0</v>
      </c>
      <c r="I14" s="351">
        <f>'9. DL PIV piel. Fin.plans'!J8</f>
        <v>0</v>
      </c>
      <c r="J14" s="351">
        <f>'9. DL PIV piel. Fin.plans'!L8</f>
        <v>0</v>
      </c>
      <c r="K14" s="351">
        <f>'9. DL PIV piel. Fin.plans'!N8</f>
        <v>0</v>
      </c>
      <c r="L14" s="351">
        <f>'9. DL PIV piel. Fin.plans'!P8</f>
        <v>0</v>
      </c>
      <c r="M14" s="351">
        <f>'9. DL PIV piel. Fin.plans'!R8</f>
        <v>0</v>
      </c>
      <c r="N14" s="351"/>
      <c r="O14" s="351"/>
      <c r="P14" s="351"/>
      <c r="Q14" s="351"/>
      <c r="R14" s="351"/>
      <c r="S14" s="351"/>
      <c r="T14" s="351"/>
      <c r="U14" s="351"/>
      <c r="V14" s="351"/>
      <c r="W14" s="351"/>
      <c r="X14" s="351"/>
      <c r="Y14" s="351"/>
      <c r="Z14" s="351"/>
      <c r="AA14" s="351"/>
      <c r="AB14" s="351"/>
      <c r="AC14" s="351"/>
      <c r="AD14" s="351"/>
      <c r="AE14" s="351"/>
      <c r="AF14" s="351"/>
      <c r="AG14" s="351"/>
      <c r="AH14" s="351"/>
      <c r="AI14" s="352"/>
      <c r="AM14" s="284"/>
    </row>
    <row r="15" spans="1:65" x14ac:dyDescent="0.2">
      <c r="A15" s="272"/>
      <c r="B15" s="348" t="s">
        <v>12</v>
      </c>
      <c r="C15" s="272" t="s">
        <v>336</v>
      </c>
      <c r="D15" s="349" t="s">
        <v>58</v>
      </c>
      <c r="E15" s="589">
        <f>'9. DL PIV piel. Fin.plans'!B9</f>
        <v>0</v>
      </c>
      <c r="F15" s="590">
        <f>'9. DL PIV piel. Fin.plans'!D9</f>
        <v>0</v>
      </c>
      <c r="G15" s="590">
        <f>'9. DL PIV piel. Fin.plans'!F9</f>
        <v>0</v>
      </c>
      <c r="H15" s="590">
        <f>'9. DL PIV piel. Fin.plans'!H9</f>
        <v>0</v>
      </c>
      <c r="I15" s="590">
        <f>'9. DL PIV piel. Fin.plans'!J9</f>
        <v>0</v>
      </c>
      <c r="J15" s="590">
        <f>'9. DL PIV piel. Fin.plans'!L9</f>
        <v>0</v>
      </c>
      <c r="K15" s="590">
        <f>'9. DL PIV piel. Fin.plans'!N9</f>
        <v>0</v>
      </c>
      <c r="L15" s="590">
        <f>'9. DL PIV piel. Fin.plans'!P9</f>
        <v>0</v>
      </c>
      <c r="M15" s="590">
        <f>'9. DL PIV piel. Fin.plans'!R9</f>
        <v>0</v>
      </c>
      <c r="N15" s="351"/>
      <c r="O15" s="351"/>
      <c r="P15" s="351"/>
      <c r="Q15" s="351"/>
      <c r="R15" s="351"/>
      <c r="S15" s="351"/>
      <c r="T15" s="351"/>
      <c r="U15" s="351"/>
      <c r="V15" s="351"/>
      <c r="W15" s="351"/>
      <c r="X15" s="351"/>
      <c r="Y15" s="351"/>
      <c r="Z15" s="351"/>
      <c r="AA15" s="351"/>
      <c r="AB15" s="351"/>
      <c r="AC15" s="351"/>
      <c r="AD15" s="351"/>
      <c r="AE15" s="351"/>
      <c r="AF15" s="351"/>
      <c r="AG15" s="351"/>
      <c r="AH15" s="351"/>
      <c r="AI15" s="352"/>
      <c r="AM15" s="284"/>
    </row>
    <row r="16" spans="1:65" x14ac:dyDescent="0.2">
      <c r="A16" s="272"/>
      <c r="B16" s="348" t="s">
        <v>108</v>
      </c>
      <c r="C16" s="272" t="s">
        <v>225</v>
      </c>
      <c r="D16" s="349" t="s">
        <v>58</v>
      </c>
      <c r="E16" s="589" t="e">
        <f>'9. DL PIV piel. Fin.plans'!B10</f>
        <v>#DIV/0!</v>
      </c>
      <c r="F16" s="590" t="e">
        <f>'9. DL PIV piel. Fin.plans'!D10</f>
        <v>#DIV/0!</v>
      </c>
      <c r="G16" s="590" t="e">
        <f>'9. DL PIV piel. Fin.plans'!F10</f>
        <v>#DIV/0!</v>
      </c>
      <c r="H16" s="590" t="e">
        <f>'9. DL PIV piel. Fin.plans'!H10</f>
        <v>#DIV/0!</v>
      </c>
      <c r="I16" s="590" t="e">
        <f>'9. DL PIV piel. Fin.plans'!J10</f>
        <v>#DIV/0!</v>
      </c>
      <c r="J16" s="590" t="e">
        <f>'9. DL PIV piel. Fin.plans'!L10</f>
        <v>#DIV/0!</v>
      </c>
      <c r="K16" s="590" t="e">
        <f>'9. DL PIV piel. Fin.plans'!N10</f>
        <v>#DIV/0!</v>
      </c>
      <c r="L16" s="590" t="e">
        <f>'9. DL PIV piel. Fin.plans'!P10</f>
        <v>#DIV/0!</v>
      </c>
      <c r="M16" s="590" t="e">
        <f>'9. DL PIV piel. Fin.plans'!R10</f>
        <v>#DIV/0!</v>
      </c>
      <c r="N16" s="351"/>
      <c r="O16" s="351"/>
      <c r="P16" s="351"/>
      <c r="Q16" s="351"/>
      <c r="R16" s="351"/>
      <c r="S16" s="351"/>
      <c r="T16" s="351"/>
      <c r="U16" s="351"/>
      <c r="V16" s="351"/>
      <c r="W16" s="351"/>
      <c r="X16" s="351"/>
      <c r="Y16" s="351"/>
      <c r="Z16" s="351"/>
      <c r="AA16" s="351"/>
      <c r="AB16" s="351"/>
      <c r="AC16" s="351"/>
      <c r="AD16" s="351"/>
      <c r="AE16" s="351"/>
      <c r="AF16" s="351"/>
      <c r="AG16" s="351"/>
      <c r="AH16" s="351"/>
      <c r="AI16" s="352"/>
      <c r="AM16" s="284"/>
    </row>
    <row r="17" spans="1:39" x14ac:dyDescent="0.2">
      <c r="A17" s="272"/>
      <c r="B17" s="348" t="s">
        <v>137</v>
      </c>
      <c r="C17" s="356" t="s">
        <v>135</v>
      </c>
      <c r="D17" s="349" t="s">
        <v>58</v>
      </c>
      <c r="E17" s="350">
        <f>'3. DL invest.n.pl.AR pr.'!F30</f>
        <v>0</v>
      </c>
      <c r="F17" s="351">
        <f>'3. DL invest.n.pl.AR pr.'!G30</f>
        <v>0</v>
      </c>
      <c r="G17" s="351">
        <f>'3. DL invest.n.pl.AR pr.'!H30</f>
        <v>0</v>
      </c>
      <c r="H17" s="351">
        <f>'3. DL invest.n.pl.AR pr.'!I30</f>
        <v>0</v>
      </c>
      <c r="I17" s="351">
        <f>'3. DL invest.n.pl.AR pr.'!J30</f>
        <v>0</v>
      </c>
      <c r="J17" s="351">
        <f>'3. DL invest.n.pl.AR pr.'!K30</f>
        <v>0</v>
      </c>
      <c r="K17" s="351">
        <f>'3. DL invest.n.pl.AR pr.'!L30</f>
        <v>0</v>
      </c>
      <c r="L17" s="351">
        <f>'3. DL invest.n.pl.AR pr.'!M30</f>
        <v>0</v>
      </c>
      <c r="M17" s="351">
        <f>'3. DL invest.n.pl.AR pr.'!N30</f>
        <v>0</v>
      </c>
      <c r="N17" s="351">
        <f>'3. DL invest.n.pl.AR pr.'!O30</f>
        <v>0</v>
      </c>
      <c r="O17" s="351">
        <f>'3. DL invest.n.pl.AR pr.'!P30</f>
        <v>0</v>
      </c>
      <c r="P17" s="351">
        <f>'3. DL invest.n.pl.AR pr.'!Q30</f>
        <v>0</v>
      </c>
      <c r="Q17" s="351">
        <f>'3. DL invest.n.pl.AR pr.'!R30</f>
        <v>0</v>
      </c>
      <c r="R17" s="351">
        <f>'3. DL invest.n.pl.AR pr.'!S30</f>
        <v>0</v>
      </c>
      <c r="S17" s="351">
        <f>'3. DL invest.n.pl.AR pr.'!T30</f>
        <v>0</v>
      </c>
      <c r="T17" s="351">
        <f>'3. DL invest.n.pl.AR pr.'!U30</f>
        <v>0</v>
      </c>
      <c r="U17" s="351">
        <f>'3. DL invest.n.pl.AR pr.'!V30</f>
        <v>0</v>
      </c>
      <c r="V17" s="351">
        <f>'3. DL invest.n.pl.AR pr.'!W30</f>
        <v>0</v>
      </c>
      <c r="W17" s="351">
        <f>'3. DL invest.n.pl.AR pr.'!X30</f>
        <v>0</v>
      </c>
      <c r="X17" s="351">
        <f>'3. DL invest.n.pl.AR pr.'!Y30</f>
        <v>0</v>
      </c>
      <c r="Y17" s="351">
        <f>'3. DL invest.n.pl.AR pr.'!Z30</f>
        <v>0</v>
      </c>
      <c r="Z17" s="351">
        <f>'3. DL invest.n.pl.AR pr.'!AA30</f>
        <v>0</v>
      </c>
      <c r="AA17" s="351">
        <f>'3. DL invest.n.pl.AR pr.'!AB30</f>
        <v>0</v>
      </c>
      <c r="AB17" s="351">
        <f>'3. DL invest.n.pl.AR pr.'!AC30</f>
        <v>0</v>
      </c>
      <c r="AC17" s="351">
        <f>'3. DL invest.n.pl.AR pr.'!AD30</f>
        <v>0</v>
      </c>
      <c r="AD17" s="351">
        <f>'3. DL invest.n.pl.AR pr.'!AE30</f>
        <v>0</v>
      </c>
      <c r="AE17" s="351">
        <f>'3. DL invest.n.pl.AR pr.'!AF30</f>
        <v>0</v>
      </c>
      <c r="AF17" s="351">
        <f>'3. DL invest.n.pl.AR pr.'!AG30</f>
        <v>0</v>
      </c>
      <c r="AG17" s="351">
        <f>'3. DL invest.n.pl.AR pr.'!AH30</f>
        <v>0</v>
      </c>
      <c r="AH17" s="351">
        <f>'3. DL invest.n.pl.AR pr.'!AI30</f>
        <v>0</v>
      </c>
      <c r="AI17" s="352">
        <f t="shared" si="1"/>
        <v>0</v>
      </c>
      <c r="AM17" s="357"/>
    </row>
    <row r="18" spans="1:39" x14ac:dyDescent="0.2">
      <c r="A18" s="243" t="s">
        <v>158</v>
      </c>
      <c r="B18" s="243"/>
      <c r="C18" s="243"/>
      <c r="D18" s="342"/>
      <c r="E18" s="343">
        <f>SUM(E19:E23)</f>
        <v>0</v>
      </c>
      <c r="F18" s="344">
        <f t="shared" ref="F18:AH18" si="2">SUM(F19:F23)</f>
        <v>0</v>
      </c>
      <c r="G18" s="344">
        <f t="shared" si="2"/>
        <v>0</v>
      </c>
      <c r="H18" s="344">
        <f t="shared" si="2"/>
        <v>0</v>
      </c>
      <c r="I18" s="344">
        <f t="shared" si="2"/>
        <v>0</v>
      </c>
      <c r="J18" s="344">
        <f t="shared" si="2"/>
        <v>0</v>
      </c>
      <c r="K18" s="344">
        <f t="shared" si="2"/>
        <v>0</v>
      </c>
      <c r="L18" s="344">
        <f t="shared" si="2"/>
        <v>0</v>
      </c>
      <c r="M18" s="344">
        <f t="shared" si="2"/>
        <v>0</v>
      </c>
      <c r="N18" s="344">
        <f t="shared" si="2"/>
        <v>0</v>
      </c>
      <c r="O18" s="344">
        <f t="shared" si="2"/>
        <v>0</v>
      </c>
      <c r="P18" s="344">
        <f t="shared" si="2"/>
        <v>0</v>
      </c>
      <c r="Q18" s="344">
        <f t="shared" si="2"/>
        <v>0</v>
      </c>
      <c r="R18" s="344">
        <f t="shared" si="2"/>
        <v>0</v>
      </c>
      <c r="S18" s="344">
        <f t="shared" si="2"/>
        <v>0</v>
      </c>
      <c r="T18" s="344">
        <f t="shared" si="2"/>
        <v>0</v>
      </c>
      <c r="U18" s="344">
        <f t="shared" si="2"/>
        <v>0</v>
      </c>
      <c r="V18" s="344">
        <f t="shared" si="2"/>
        <v>0</v>
      </c>
      <c r="W18" s="344">
        <f t="shared" si="2"/>
        <v>0</v>
      </c>
      <c r="X18" s="344">
        <f t="shared" si="2"/>
        <v>0</v>
      </c>
      <c r="Y18" s="344">
        <f t="shared" si="2"/>
        <v>0</v>
      </c>
      <c r="Z18" s="344">
        <f t="shared" si="2"/>
        <v>0</v>
      </c>
      <c r="AA18" s="344">
        <f t="shared" si="2"/>
        <v>0</v>
      </c>
      <c r="AB18" s="344">
        <f t="shared" si="2"/>
        <v>0</v>
      </c>
      <c r="AC18" s="344">
        <f t="shared" si="2"/>
        <v>0</v>
      </c>
      <c r="AD18" s="344">
        <f t="shared" si="2"/>
        <v>0</v>
      </c>
      <c r="AE18" s="344">
        <f t="shared" si="2"/>
        <v>0</v>
      </c>
      <c r="AF18" s="344">
        <f t="shared" si="2"/>
        <v>0</v>
      </c>
      <c r="AG18" s="344">
        <f t="shared" si="2"/>
        <v>0</v>
      </c>
      <c r="AH18" s="345">
        <f t="shared" si="2"/>
        <v>0</v>
      </c>
      <c r="AI18" s="346">
        <f>SUM(E18:AH18)</f>
        <v>0</v>
      </c>
    </row>
    <row r="19" spans="1:39" x14ac:dyDescent="0.2">
      <c r="A19" s="272"/>
      <c r="B19" s="348" t="s">
        <v>65</v>
      </c>
      <c r="C19" s="272" t="s">
        <v>159</v>
      </c>
      <c r="D19" s="349" t="s">
        <v>58</v>
      </c>
      <c r="E19" s="350">
        <f>'3. DL invest.n.pl.AR pr.'!F16</f>
        <v>0</v>
      </c>
      <c r="F19" s="351">
        <f>'3. DL invest.n.pl.AR pr.'!G16</f>
        <v>0</v>
      </c>
      <c r="G19" s="351">
        <f>'3. DL invest.n.pl.AR pr.'!H16</f>
        <v>0</v>
      </c>
      <c r="H19" s="351">
        <f>'3. DL invest.n.pl.AR pr.'!I16</f>
        <v>0</v>
      </c>
      <c r="I19" s="351">
        <f>'3. DL invest.n.pl.AR pr.'!J16</f>
        <v>0</v>
      </c>
      <c r="J19" s="351">
        <f>'3. DL invest.n.pl.AR pr.'!K16</f>
        <v>0</v>
      </c>
      <c r="K19" s="351">
        <f>'3. DL invest.n.pl.AR pr.'!L16</f>
        <v>0</v>
      </c>
      <c r="L19" s="351">
        <f>'3. DL invest.n.pl.AR pr.'!M16</f>
        <v>0</v>
      </c>
      <c r="M19" s="351">
        <f>'3. DL invest.n.pl.AR pr.'!N16</f>
        <v>0</v>
      </c>
      <c r="N19" s="351">
        <f>'3. DL invest.n.pl.AR pr.'!O16</f>
        <v>0</v>
      </c>
      <c r="O19" s="351">
        <f>'3. DL invest.n.pl.AR pr.'!P16</f>
        <v>0</v>
      </c>
      <c r="P19" s="351">
        <f>'3. DL invest.n.pl.AR pr.'!Q16</f>
        <v>0</v>
      </c>
      <c r="Q19" s="351">
        <f>'3. DL invest.n.pl.AR pr.'!R16</f>
        <v>0</v>
      </c>
      <c r="R19" s="351">
        <f>'3. DL invest.n.pl.AR pr.'!S16</f>
        <v>0</v>
      </c>
      <c r="S19" s="351">
        <f>'3. DL invest.n.pl.AR pr.'!T16</f>
        <v>0</v>
      </c>
      <c r="T19" s="351">
        <f>'3. DL invest.n.pl.AR pr.'!U16</f>
        <v>0</v>
      </c>
      <c r="U19" s="351">
        <f>'3. DL invest.n.pl.AR pr.'!V16</f>
        <v>0</v>
      </c>
      <c r="V19" s="351">
        <f>'3. DL invest.n.pl.AR pr.'!W16</f>
        <v>0</v>
      </c>
      <c r="W19" s="351">
        <f>'3. DL invest.n.pl.AR pr.'!X16</f>
        <v>0</v>
      </c>
      <c r="X19" s="351">
        <f>'3. DL invest.n.pl.AR pr.'!Y16</f>
        <v>0</v>
      </c>
      <c r="Y19" s="351">
        <f>'3. DL invest.n.pl.AR pr.'!Z16</f>
        <v>0</v>
      </c>
      <c r="Z19" s="351">
        <f>'3. DL invest.n.pl.AR pr.'!AA16</f>
        <v>0</v>
      </c>
      <c r="AA19" s="351">
        <f>'3. DL invest.n.pl.AR pr.'!AB16</f>
        <v>0</v>
      </c>
      <c r="AB19" s="351">
        <f>'3. DL invest.n.pl.AR pr.'!AC16</f>
        <v>0</v>
      </c>
      <c r="AC19" s="351">
        <f>'3. DL invest.n.pl.AR pr.'!AD16</f>
        <v>0</v>
      </c>
      <c r="AD19" s="351">
        <f>'3. DL invest.n.pl.AR pr.'!AE16</f>
        <v>0</v>
      </c>
      <c r="AE19" s="351">
        <f>'3. DL invest.n.pl.AR pr.'!AF16</f>
        <v>0</v>
      </c>
      <c r="AF19" s="351">
        <f>'3. DL invest.n.pl.AR pr.'!AG16</f>
        <v>0</v>
      </c>
      <c r="AG19" s="351">
        <f>'3. DL invest.n.pl.AR pr.'!AH16</f>
        <v>0</v>
      </c>
      <c r="AH19" s="351">
        <f>'3. DL invest.n.pl.AR pr.'!AI16</f>
        <v>0</v>
      </c>
      <c r="AI19" s="352">
        <f t="shared" si="1"/>
        <v>0</v>
      </c>
    </row>
    <row r="20" spans="1:39" x14ac:dyDescent="0.2">
      <c r="A20" s="272"/>
      <c r="B20" s="348" t="s">
        <v>67</v>
      </c>
      <c r="C20" s="272" t="s">
        <v>160</v>
      </c>
      <c r="D20" s="349" t="s">
        <v>58</v>
      </c>
      <c r="E20" s="350">
        <f>'3. DL invest.n.pl.AR pr.'!F25+'3. DL invest.n.pl.AR pr.'!F28</f>
        <v>0</v>
      </c>
      <c r="F20" s="351">
        <f>'3. DL invest.n.pl.AR pr.'!G25+'3. DL invest.n.pl.AR pr.'!G28</f>
        <v>0</v>
      </c>
      <c r="G20" s="351">
        <f>'3. DL invest.n.pl.AR pr.'!H25+'3. DL invest.n.pl.AR pr.'!H28</f>
        <v>0</v>
      </c>
      <c r="H20" s="351">
        <f>'3. DL invest.n.pl.AR pr.'!I25+'3. DL invest.n.pl.AR pr.'!I28</f>
        <v>0</v>
      </c>
      <c r="I20" s="351">
        <f>'3. DL invest.n.pl.AR pr.'!J25+'3. DL invest.n.pl.AR pr.'!J28</f>
        <v>0</v>
      </c>
      <c r="J20" s="351">
        <f>'3. DL invest.n.pl.AR pr.'!K25+'3. DL invest.n.pl.AR pr.'!K28</f>
        <v>0</v>
      </c>
      <c r="K20" s="351">
        <f>'3. DL invest.n.pl.AR pr.'!L25+'3. DL invest.n.pl.AR pr.'!L28</f>
        <v>0</v>
      </c>
      <c r="L20" s="351">
        <f>'3. DL invest.n.pl.AR pr.'!M25+'3. DL invest.n.pl.AR pr.'!M28</f>
        <v>0</v>
      </c>
      <c r="M20" s="351">
        <f>'3. DL invest.n.pl.AR pr.'!N25+'3. DL invest.n.pl.AR pr.'!N28</f>
        <v>0</v>
      </c>
      <c r="N20" s="351">
        <f>'3. DL invest.n.pl.AR pr.'!O25+'3. DL invest.n.pl.AR pr.'!O28</f>
        <v>0</v>
      </c>
      <c r="O20" s="351">
        <f>'3. DL invest.n.pl.AR pr.'!P25+'3. DL invest.n.pl.AR pr.'!P28</f>
        <v>0</v>
      </c>
      <c r="P20" s="351">
        <f>'3. DL invest.n.pl.AR pr.'!Q25+'3. DL invest.n.pl.AR pr.'!Q28</f>
        <v>0</v>
      </c>
      <c r="Q20" s="351">
        <f>'3. DL invest.n.pl.AR pr.'!R25+'3. DL invest.n.pl.AR pr.'!R28</f>
        <v>0</v>
      </c>
      <c r="R20" s="351">
        <f>'3. DL invest.n.pl.AR pr.'!S25+'3. DL invest.n.pl.AR pr.'!S28</f>
        <v>0</v>
      </c>
      <c r="S20" s="351">
        <f>'3. DL invest.n.pl.AR pr.'!T25+'3. DL invest.n.pl.AR pr.'!T28</f>
        <v>0</v>
      </c>
      <c r="T20" s="351">
        <f>'3. DL invest.n.pl.AR pr.'!U25+'3. DL invest.n.pl.AR pr.'!U28</f>
        <v>0</v>
      </c>
      <c r="U20" s="351">
        <f>'3. DL invest.n.pl.AR pr.'!V25+'3. DL invest.n.pl.AR pr.'!V28</f>
        <v>0</v>
      </c>
      <c r="V20" s="351">
        <f>'3. DL invest.n.pl.AR pr.'!W25+'3. DL invest.n.pl.AR pr.'!W28</f>
        <v>0</v>
      </c>
      <c r="W20" s="351">
        <f>'3. DL invest.n.pl.AR pr.'!X25+'3. DL invest.n.pl.AR pr.'!X28</f>
        <v>0</v>
      </c>
      <c r="X20" s="351">
        <f>'3. DL invest.n.pl.AR pr.'!Y25+'3. DL invest.n.pl.AR pr.'!Y28</f>
        <v>0</v>
      </c>
      <c r="Y20" s="351">
        <f>'3. DL invest.n.pl.AR pr.'!Z25+'3. DL invest.n.pl.AR pr.'!Z28</f>
        <v>0</v>
      </c>
      <c r="Z20" s="351">
        <f>'3. DL invest.n.pl.AR pr.'!AA25+'3. DL invest.n.pl.AR pr.'!AA28</f>
        <v>0</v>
      </c>
      <c r="AA20" s="351">
        <f>'3. DL invest.n.pl.AR pr.'!AB25+'3. DL invest.n.pl.AR pr.'!AB28</f>
        <v>0</v>
      </c>
      <c r="AB20" s="351">
        <f>'3. DL invest.n.pl.AR pr.'!AC25+'3. DL invest.n.pl.AR pr.'!AC28</f>
        <v>0</v>
      </c>
      <c r="AC20" s="351">
        <f>'3. DL invest.n.pl.AR pr.'!AD25+'3. DL invest.n.pl.AR pr.'!AD28</f>
        <v>0</v>
      </c>
      <c r="AD20" s="351">
        <f>'3. DL invest.n.pl.AR pr.'!AE25+'3. DL invest.n.pl.AR pr.'!AE28</f>
        <v>0</v>
      </c>
      <c r="AE20" s="351">
        <f>'3. DL invest.n.pl.AR pr.'!AF25+'3. DL invest.n.pl.AR pr.'!AF28</f>
        <v>0</v>
      </c>
      <c r="AF20" s="351">
        <f>'3. DL invest.n.pl.AR pr.'!AG25+'3. DL invest.n.pl.AR pr.'!AG28</f>
        <v>0</v>
      </c>
      <c r="AG20" s="351">
        <f>'3. DL invest.n.pl.AR pr.'!AH25+'3. DL invest.n.pl.AR pr.'!AH28</f>
        <v>0</v>
      </c>
      <c r="AH20" s="358">
        <f>'3. DL invest.n.pl.AR pr.'!AI25+'3. DL invest.n.pl.AR pr.'!AI28</f>
        <v>0</v>
      </c>
      <c r="AI20" s="352">
        <f t="shared" si="1"/>
        <v>0</v>
      </c>
    </row>
    <row r="21" spans="1:39" x14ac:dyDescent="0.2">
      <c r="A21" s="272"/>
      <c r="B21" s="348" t="s">
        <v>115</v>
      </c>
      <c r="C21" s="272" t="s">
        <v>161</v>
      </c>
      <c r="D21" s="349" t="s">
        <v>58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52">
        <f t="shared" si="1"/>
        <v>0</v>
      </c>
    </row>
    <row r="22" spans="1:39" x14ac:dyDescent="0.2">
      <c r="A22" s="272"/>
      <c r="B22" s="348" t="s">
        <v>116</v>
      </c>
      <c r="C22" s="272" t="s">
        <v>162</v>
      </c>
      <c r="D22" s="349" t="s">
        <v>58</v>
      </c>
      <c r="E22" s="24"/>
      <c r="F22" s="24">
        <f>-Pieņēmumi!E56</f>
        <v>0</v>
      </c>
      <c r="G22" s="24">
        <f>-Pieņēmumi!F56</f>
        <v>0</v>
      </c>
      <c r="H22" s="24">
        <f>-Pieņēmumi!G56</f>
        <v>0</v>
      </c>
      <c r="I22" s="24">
        <f>-Pieņēmumi!H56</f>
        <v>0</v>
      </c>
      <c r="J22" s="24">
        <f>-Pieņēmumi!I56</f>
        <v>0</v>
      </c>
      <c r="K22" s="24">
        <f>-Pieņēmumi!J56</f>
        <v>0</v>
      </c>
      <c r="L22" s="24">
        <f>-Pieņēmumi!K56</f>
        <v>0</v>
      </c>
      <c r="M22" s="24">
        <f>-Pieņēmumi!L56</f>
        <v>0</v>
      </c>
      <c r="N22" s="24">
        <f>-Pieņēmumi!M56</f>
        <v>0</v>
      </c>
      <c r="O22" s="24">
        <f>-Pieņēmumi!N56</f>
        <v>0</v>
      </c>
      <c r="P22" s="24">
        <f>-Pieņēmumi!O56</f>
        <v>0</v>
      </c>
      <c r="Q22" s="24">
        <f>-Pieņēmumi!P56</f>
        <v>0</v>
      </c>
      <c r="R22" s="24">
        <f>-Pieņēmumi!Q56</f>
        <v>0</v>
      </c>
      <c r="S22" s="24">
        <f>-Pieņēmumi!R56</f>
        <v>0</v>
      </c>
      <c r="T22" s="24">
        <f>-Pieņēmumi!S56</f>
        <v>0</v>
      </c>
      <c r="U22" s="24">
        <f>-Pieņēmumi!T56</f>
        <v>0</v>
      </c>
      <c r="V22" s="24">
        <f>-Pieņēmumi!U56</f>
        <v>0</v>
      </c>
      <c r="W22" s="24">
        <f>-Pieņēmumi!V56</f>
        <v>0</v>
      </c>
      <c r="X22" s="24">
        <f>-Pieņēmumi!W56</f>
        <v>0</v>
      </c>
      <c r="Y22" s="24">
        <f>-Pieņēmumi!X56</f>
        <v>0</v>
      </c>
      <c r="Z22" s="24">
        <f>-Pieņēmumi!Y56</f>
        <v>0</v>
      </c>
      <c r="AA22" s="24">
        <f>-Pieņēmumi!Z56</f>
        <v>0</v>
      </c>
      <c r="AB22" s="24">
        <f>-Pieņēmumi!AA56</f>
        <v>0</v>
      </c>
      <c r="AC22" s="24">
        <f>-Pieņēmumi!AB56</f>
        <v>0</v>
      </c>
      <c r="AD22" s="24">
        <f>-Pieņēmumi!AC56</f>
        <v>0</v>
      </c>
      <c r="AE22" s="24">
        <f>-Pieņēmumi!AD56</f>
        <v>0</v>
      </c>
      <c r="AF22" s="24">
        <f>-Pieņēmumi!AE56</f>
        <v>0</v>
      </c>
      <c r="AG22" s="24">
        <f>-Pieņēmumi!AF56</f>
        <v>0</v>
      </c>
      <c r="AH22" s="24">
        <f>-Pieņēmumi!AG56</f>
        <v>0</v>
      </c>
      <c r="AI22" s="352">
        <f t="shared" si="1"/>
        <v>0</v>
      </c>
    </row>
    <row r="23" spans="1:39" x14ac:dyDescent="0.2">
      <c r="A23" s="272"/>
      <c r="B23" s="348" t="s">
        <v>117</v>
      </c>
      <c r="C23" s="272" t="s">
        <v>163</v>
      </c>
      <c r="D23" s="349" t="s">
        <v>58</v>
      </c>
      <c r="E23" s="24"/>
      <c r="F23" s="24">
        <f>-Pieņēmumi!E57</f>
        <v>0</v>
      </c>
      <c r="G23" s="24">
        <f>-Pieņēmumi!F57</f>
        <v>0</v>
      </c>
      <c r="H23" s="24">
        <f>-Pieņēmumi!G57</f>
        <v>0</v>
      </c>
      <c r="I23" s="24">
        <f>-Pieņēmumi!H57</f>
        <v>0</v>
      </c>
      <c r="J23" s="24">
        <f>-Pieņēmumi!I57</f>
        <v>0</v>
      </c>
      <c r="K23" s="24">
        <f>-Pieņēmumi!J57</f>
        <v>0</v>
      </c>
      <c r="L23" s="24">
        <f>-Pieņēmumi!K57</f>
        <v>0</v>
      </c>
      <c r="M23" s="24">
        <f>-Pieņēmumi!L57</f>
        <v>0</v>
      </c>
      <c r="N23" s="24">
        <f>-Pieņēmumi!M57</f>
        <v>0</v>
      </c>
      <c r="O23" s="24">
        <f>-Pieņēmumi!N57</f>
        <v>0</v>
      </c>
      <c r="P23" s="24">
        <f>-Pieņēmumi!O57</f>
        <v>0</v>
      </c>
      <c r="Q23" s="24">
        <f>-Pieņēmumi!P57</f>
        <v>0</v>
      </c>
      <c r="R23" s="24">
        <f>-Pieņēmumi!Q57</f>
        <v>0</v>
      </c>
      <c r="S23" s="24">
        <f>-Pieņēmumi!R57</f>
        <v>0</v>
      </c>
      <c r="T23" s="24">
        <f>-Pieņēmumi!S57</f>
        <v>0</v>
      </c>
      <c r="U23" s="24">
        <f>-Pieņēmumi!T57</f>
        <v>0</v>
      </c>
      <c r="V23" s="24">
        <f>-Pieņēmumi!U57</f>
        <v>0</v>
      </c>
      <c r="W23" s="24">
        <f>-Pieņēmumi!V57</f>
        <v>0</v>
      </c>
      <c r="X23" s="24">
        <f>-Pieņēmumi!W57</f>
        <v>0</v>
      </c>
      <c r="Y23" s="24">
        <f>-Pieņēmumi!X57</f>
        <v>0</v>
      </c>
      <c r="Z23" s="24">
        <f>-Pieņēmumi!Y57</f>
        <v>0</v>
      </c>
      <c r="AA23" s="24">
        <f>-Pieņēmumi!Z57</f>
        <v>0</v>
      </c>
      <c r="AB23" s="24">
        <f>-Pieņēmumi!AA57</f>
        <v>0</v>
      </c>
      <c r="AC23" s="24">
        <f>-Pieņēmumi!AB57</f>
        <v>0</v>
      </c>
      <c r="AD23" s="24">
        <f>-Pieņēmumi!AC57</f>
        <v>0</v>
      </c>
      <c r="AE23" s="24">
        <f>-Pieņēmumi!AD57</f>
        <v>0</v>
      </c>
      <c r="AF23" s="24">
        <f>-Pieņēmumi!AE57</f>
        <v>0</v>
      </c>
      <c r="AG23" s="24">
        <f>-Pieņēmumi!AF57</f>
        <v>0</v>
      </c>
      <c r="AH23" s="24">
        <f>-Pieņēmumi!AG57</f>
        <v>0</v>
      </c>
      <c r="AI23" s="352">
        <f>SUM(E23:AH23)</f>
        <v>0</v>
      </c>
    </row>
    <row r="24" spans="1:39" x14ac:dyDescent="0.2">
      <c r="A24" s="359">
        <v>3</v>
      </c>
      <c r="B24" s="327"/>
      <c r="C24" s="269" t="s">
        <v>118</v>
      </c>
      <c r="D24" s="360" t="s">
        <v>58</v>
      </c>
      <c r="E24" s="361" t="e">
        <f t="shared" ref="E24:AG24" si="3">SUM(E7,E18)</f>
        <v>#DIV/0!</v>
      </c>
      <c r="F24" s="276" t="e">
        <f t="shared" si="3"/>
        <v>#DIV/0!</v>
      </c>
      <c r="G24" s="276" t="e">
        <f t="shared" si="3"/>
        <v>#DIV/0!</v>
      </c>
      <c r="H24" s="276" t="e">
        <f t="shared" si="3"/>
        <v>#DIV/0!</v>
      </c>
      <c r="I24" s="276" t="e">
        <f t="shared" si="3"/>
        <v>#DIV/0!</v>
      </c>
      <c r="J24" s="276" t="e">
        <f t="shared" si="3"/>
        <v>#DIV/0!</v>
      </c>
      <c r="K24" s="276" t="e">
        <f t="shared" si="3"/>
        <v>#DIV/0!</v>
      </c>
      <c r="L24" s="276" t="e">
        <f t="shared" si="3"/>
        <v>#DIV/0!</v>
      </c>
      <c r="M24" s="276" t="e">
        <f t="shared" si="3"/>
        <v>#DIV/0!</v>
      </c>
      <c r="N24" s="276">
        <f t="shared" si="3"/>
        <v>0</v>
      </c>
      <c r="O24" s="276">
        <f t="shared" si="3"/>
        <v>0</v>
      </c>
      <c r="P24" s="276">
        <f t="shared" si="3"/>
        <v>0</v>
      </c>
      <c r="Q24" s="276">
        <f t="shared" si="3"/>
        <v>0</v>
      </c>
      <c r="R24" s="276">
        <f t="shared" si="3"/>
        <v>0</v>
      </c>
      <c r="S24" s="276">
        <f t="shared" si="3"/>
        <v>0</v>
      </c>
      <c r="T24" s="276">
        <f t="shared" si="3"/>
        <v>0</v>
      </c>
      <c r="U24" s="276">
        <f t="shared" si="3"/>
        <v>0</v>
      </c>
      <c r="V24" s="276">
        <f t="shared" si="3"/>
        <v>0</v>
      </c>
      <c r="W24" s="276">
        <f t="shared" si="3"/>
        <v>0</v>
      </c>
      <c r="X24" s="276">
        <f t="shared" si="3"/>
        <v>0</v>
      </c>
      <c r="Y24" s="276">
        <f t="shared" si="3"/>
        <v>0</v>
      </c>
      <c r="Z24" s="276">
        <f t="shared" si="3"/>
        <v>0</v>
      </c>
      <c r="AA24" s="276">
        <f t="shared" si="3"/>
        <v>0</v>
      </c>
      <c r="AB24" s="276">
        <f t="shared" si="3"/>
        <v>0</v>
      </c>
      <c r="AC24" s="276">
        <f t="shared" si="3"/>
        <v>0</v>
      </c>
      <c r="AD24" s="276">
        <f t="shared" si="3"/>
        <v>0</v>
      </c>
      <c r="AE24" s="276">
        <f t="shared" si="3"/>
        <v>0</v>
      </c>
      <c r="AF24" s="276">
        <f t="shared" si="3"/>
        <v>0</v>
      </c>
      <c r="AG24" s="276">
        <f t="shared" si="3"/>
        <v>0</v>
      </c>
      <c r="AH24" s="362">
        <f>SUM(AH7,AH18)</f>
        <v>0</v>
      </c>
      <c r="AI24" s="363"/>
    </row>
    <row r="25" spans="1:39" x14ac:dyDescent="0.2">
      <c r="A25" s="364">
        <v>4</v>
      </c>
      <c r="B25" s="327"/>
      <c r="C25" s="269" t="s">
        <v>338</v>
      </c>
      <c r="D25" s="360" t="s">
        <v>58</v>
      </c>
      <c r="E25" s="361" t="e">
        <f>E24</f>
        <v>#DIV/0!</v>
      </c>
      <c r="F25" s="276" t="e">
        <f>E25+F24</f>
        <v>#DIV/0!</v>
      </c>
      <c r="G25" s="276" t="e">
        <f t="shared" ref="G25:AG25" si="4">F25+G24</f>
        <v>#DIV/0!</v>
      </c>
      <c r="H25" s="276" t="e">
        <f t="shared" si="4"/>
        <v>#DIV/0!</v>
      </c>
      <c r="I25" s="276" t="e">
        <f t="shared" si="4"/>
        <v>#DIV/0!</v>
      </c>
      <c r="J25" s="276" t="e">
        <f t="shared" si="4"/>
        <v>#DIV/0!</v>
      </c>
      <c r="K25" s="276" t="e">
        <f t="shared" si="4"/>
        <v>#DIV/0!</v>
      </c>
      <c r="L25" s="276" t="e">
        <f t="shared" si="4"/>
        <v>#DIV/0!</v>
      </c>
      <c r="M25" s="276" t="e">
        <f t="shared" si="4"/>
        <v>#DIV/0!</v>
      </c>
      <c r="N25" s="276" t="e">
        <f t="shared" si="4"/>
        <v>#DIV/0!</v>
      </c>
      <c r="O25" s="276" t="e">
        <f t="shared" si="4"/>
        <v>#DIV/0!</v>
      </c>
      <c r="P25" s="276" t="e">
        <f t="shared" si="4"/>
        <v>#DIV/0!</v>
      </c>
      <c r="Q25" s="276" t="e">
        <f t="shared" si="4"/>
        <v>#DIV/0!</v>
      </c>
      <c r="R25" s="276" t="e">
        <f t="shared" si="4"/>
        <v>#DIV/0!</v>
      </c>
      <c r="S25" s="276" t="e">
        <f t="shared" si="4"/>
        <v>#DIV/0!</v>
      </c>
      <c r="T25" s="276" t="e">
        <f t="shared" si="4"/>
        <v>#DIV/0!</v>
      </c>
      <c r="U25" s="276" t="e">
        <f t="shared" si="4"/>
        <v>#DIV/0!</v>
      </c>
      <c r="V25" s="276" t="e">
        <f t="shared" si="4"/>
        <v>#DIV/0!</v>
      </c>
      <c r="W25" s="276" t="e">
        <f t="shared" si="4"/>
        <v>#DIV/0!</v>
      </c>
      <c r="X25" s="276" t="e">
        <f t="shared" si="4"/>
        <v>#DIV/0!</v>
      </c>
      <c r="Y25" s="276" t="e">
        <f t="shared" si="4"/>
        <v>#DIV/0!</v>
      </c>
      <c r="Z25" s="276" t="e">
        <f t="shared" si="4"/>
        <v>#DIV/0!</v>
      </c>
      <c r="AA25" s="276" t="e">
        <f t="shared" si="4"/>
        <v>#DIV/0!</v>
      </c>
      <c r="AB25" s="276" t="e">
        <f t="shared" si="4"/>
        <v>#DIV/0!</v>
      </c>
      <c r="AC25" s="276" t="e">
        <f t="shared" si="4"/>
        <v>#DIV/0!</v>
      </c>
      <c r="AD25" s="276" t="e">
        <f t="shared" si="4"/>
        <v>#DIV/0!</v>
      </c>
      <c r="AE25" s="276" t="e">
        <f t="shared" si="4"/>
        <v>#DIV/0!</v>
      </c>
      <c r="AF25" s="276" t="e">
        <f t="shared" si="4"/>
        <v>#DIV/0!</v>
      </c>
      <c r="AG25" s="276" t="e">
        <f t="shared" si="4"/>
        <v>#DIV/0!</v>
      </c>
      <c r="AH25" s="276" t="e">
        <f>AG25+AH24</f>
        <v>#DIV/0!</v>
      </c>
      <c r="AI25" s="363"/>
    </row>
    <row r="26" spans="1:39" x14ac:dyDescent="0.2">
      <c r="A26" s="365"/>
      <c r="B26" s="365"/>
      <c r="C26" s="365"/>
      <c r="D26" s="365"/>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7"/>
    </row>
    <row r="27" spans="1:39" x14ac:dyDescent="0.2">
      <c r="D27" s="356"/>
    </row>
    <row r="28" spans="1:39" x14ac:dyDescent="0.2">
      <c r="B28" s="305"/>
      <c r="C28" s="305"/>
      <c r="D28" s="336"/>
      <c r="E28" s="368"/>
      <c r="F28" s="305"/>
      <c r="G28" s="305"/>
      <c r="H28" s="305"/>
      <c r="I28" s="305"/>
      <c r="J28" s="305"/>
    </row>
    <row r="29" spans="1:39" x14ac:dyDescent="0.2">
      <c r="B29" s="305"/>
      <c r="C29" s="369"/>
      <c r="D29" s="336"/>
      <c r="E29" s="305"/>
      <c r="F29" s="305"/>
      <c r="G29" s="305"/>
      <c r="H29" s="305"/>
      <c r="I29" s="305"/>
      <c r="J29" s="305"/>
    </row>
    <row r="30" spans="1:39" x14ac:dyDescent="0.2">
      <c r="B30" s="305"/>
      <c r="C30" s="305"/>
      <c r="D30" s="336"/>
      <c r="E30" s="305"/>
      <c r="F30" s="310"/>
      <c r="G30" s="305"/>
      <c r="H30" s="305"/>
      <c r="I30" s="305"/>
      <c r="J30" s="305"/>
    </row>
    <row r="31" spans="1:39" x14ac:dyDescent="0.2">
      <c r="B31" s="305"/>
      <c r="C31" s="305"/>
      <c r="D31" s="336"/>
      <c r="E31" s="305"/>
      <c r="F31" s="305"/>
      <c r="G31" s="305"/>
      <c r="H31" s="305"/>
      <c r="I31" s="305"/>
      <c r="J31" s="305"/>
    </row>
    <row r="32" spans="1:39" x14ac:dyDescent="0.2">
      <c r="B32" s="305"/>
      <c r="C32" s="305"/>
      <c r="D32" s="336"/>
      <c r="E32" s="305"/>
      <c r="F32" s="305"/>
      <c r="G32" s="305"/>
      <c r="H32" s="305"/>
      <c r="I32" s="305"/>
      <c r="J32" s="305"/>
    </row>
    <row r="33" spans="2:10" x14ac:dyDescent="0.2">
      <c r="B33" s="305"/>
      <c r="C33" s="305"/>
      <c r="D33" s="336"/>
      <c r="E33" s="305"/>
      <c r="F33" s="305"/>
      <c r="G33" s="305"/>
      <c r="H33" s="305"/>
      <c r="I33" s="305"/>
      <c r="J33" s="305"/>
    </row>
    <row r="34" spans="2:10" x14ac:dyDescent="0.2">
      <c r="B34" s="370"/>
      <c r="C34" s="305"/>
      <c r="D34" s="336"/>
      <c r="E34" s="305"/>
      <c r="F34" s="305"/>
      <c r="G34" s="305"/>
      <c r="H34" s="305"/>
      <c r="I34" s="305"/>
      <c r="J34" s="305"/>
    </row>
    <row r="35" spans="2:10" x14ac:dyDescent="0.2">
      <c r="B35" s="371"/>
      <c r="C35" s="305"/>
      <c r="D35" s="336"/>
      <c r="E35" s="305"/>
      <c r="F35" s="305"/>
      <c r="G35" s="305"/>
      <c r="H35" s="305"/>
      <c r="I35" s="305"/>
      <c r="J35" s="305"/>
    </row>
    <row r="36" spans="2:10" x14ac:dyDescent="0.2">
      <c r="B36" s="372"/>
      <c r="C36" s="305"/>
      <c r="D36" s="336"/>
      <c r="E36" s="305"/>
      <c r="F36" s="305"/>
      <c r="G36" s="305"/>
      <c r="H36" s="305"/>
      <c r="I36" s="305"/>
      <c r="J36" s="305"/>
    </row>
    <row r="37" spans="2:10" x14ac:dyDescent="0.2">
      <c r="B37" s="305"/>
      <c r="C37" s="305"/>
      <c r="D37" s="336"/>
      <c r="E37" s="305"/>
      <c r="F37" s="305"/>
      <c r="G37" s="305"/>
      <c r="H37" s="305"/>
      <c r="I37" s="305"/>
      <c r="J37" s="305"/>
    </row>
    <row r="38" spans="2:10" x14ac:dyDescent="0.2">
      <c r="C38" s="305"/>
      <c r="D38" s="336"/>
      <c r="E38" s="305"/>
      <c r="F38" s="305"/>
      <c r="G38" s="305"/>
      <c r="H38" s="305"/>
      <c r="I38" s="305"/>
      <c r="J38" s="305"/>
    </row>
    <row r="39" spans="2:10" x14ac:dyDescent="0.2">
      <c r="C39" s="305"/>
      <c r="D39" s="336"/>
      <c r="E39" s="305"/>
      <c r="F39" s="305"/>
      <c r="G39" s="305"/>
      <c r="H39" s="305"/>
      <c r="I39" s="305"/>
      <c r="J39" s="305"/>
    </row>
    <row r="40" spans="2:10" x14ac:dyDescent="0.2">
      <c r="C40" s="305"/>
      <c r="D40" s="336"/>
      <c r="E40" s="305"/>
      <c r="F40" s="305"/>
      <c r="G40" s="305"/>
      <c r="H40" s="305"/>
      <c r="I40" s="305"/>
      <c r="J40" s="305"/>
    </row>
  </sheetData>
  <sheetProtection algorithmName="SHA-512" hashValue="Jv6DDLK/YyI2Fj9BldDEVDys/Zepf5MenfopjdXzd+gx65cYnLA7yFyBwVCz5ijBUN8TpKE8kAyB5R97bvPlgA==" saltValue="kke/tfnoNJ2rnOk/rQ7lwA=="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20" activePane="bottomRight" state="frozen"/>
      <selection pane="topRight" activeCell="D1" sqref="D1"/>
      <selection pane="bottomLeft" activeCell="A6" sqref="A6"/>
      <selection pane="bottomRight" activeCell="F35" sqref="F35"/>
    </sheetView>
  </sheetViews>
  <sheetFormatPr defaultColWidth="9.140625" defaultRowHeight="12.75" x14ac:dyDescent="0.2"/>
  <cols>
    <col min="1" max="1" width="6.42578125" style="386" customWidth="1"/>
    <col min="2" max="2" width="48.5703125" style="386" customWidth="1"/>
    <col min="3" max="3" width="12" style="386" customWidth="1"/>
    <col min="4" max="35" width="13.85546875" style="386" customWidth="1"/>
    <col min="36" max="36" width="9.140625" style="305"/>
    <col min="37" max="66" width="9.140625" style="305" hidden="1" customWidth="1"/>
    <col min="67" max="80" width="9.140625" style="305"/>
    <col min="81" max="16384" width="9.140625" style="386"/>
  </cols>
  <sheetData>
    <row r="1" spans="1:80" s="236" customFormat="1" ht="27" customHeight="1" x14ac:dyDescent="0.25">
      <c r="A1" s="616" t="s">
        <v>164</v>
      </c>
      <c r="B1" s="616"/>
      <c r="C1" s="616"/>
      <c r="D1" s="373"/>
      <c r="E1" s="373"/>
      <c r="F1" s="235"/>
      <c r="G1" s="311"/>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row>
    <row r="2" spans="1:80" s="236" customFormat="1" ht="24.95" customHeight="1" x14ac:dyDescent="0.25">
      <c r="A2" s="642" t="s">
        <v>194</v>
      </c>
      <c r="B2" s="642"/>
      <c r="C2" s="642"/>
      <c r="D2" s="642"/>
      <c r="E2" s="642"/>
      <c r="F2" s="642"/>
      <c r="G2" s="642"/>
      <c r="H2" s="642"/>
      <c r="I2" s="642"/>
      <c r="J2" s="642"/>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235"/>
      <c r="BM2" s="235"/>
      <c r="BN2" s="235"/>
      <c r="BO2" s="235"/>
      <c r="BP2" s="235"/>
      <c r="BQ2" s="235"/>
      <c r="BR2" s="235"/>
      <c r="BS2" s="235"/>
      <c r="BT2" s="235"/>
      <c r="BU2" s="235"/>
      <c r="BV2" s="235"/>
      <c r="BW2" s="235"/>
      <c r="BX2" s="235"/>
      <c r="BY2" s="235"/>
      <c r="BZ2" s="235"/>
      <c r="CA2" s="235"/>
      <c r="CB2" s="235"/>
    </row>
    <row r="3" spans="1:80" s="305" customFormat="1" x14ac:dyDescent="0.2">
      <c r="B3" s="375" t="s">
        <v>183</v>
      </c>
      <c r="C3" s="415">
        <v>0.05</v>
      </c>
    </row>
    <row r="4" spans="1:80" s="305" customFormat="1" x14ac:dyDescent="0.2">
      <c r="A4" s="376"/>
      <c r="B4" s="376"/>
      <c r="C4" s="376"/>
    </row>
    <row r="5" spans="1:80" s="241" customFormat="1" ht="15.75" x14ac:dyDescent="0.25">
      <c r="A5" s="377"/>
      <c r="B5" s="378"/>
      <c r="C5" s="378"/>
      <c r="D5" s="379" t="s">
        <v>197</v>
      </c>
      <c r="E5" s="380"/>
      <c r="F5" s="246">
        <f>'4.DL Finansiālā ilgtspēja'!E3</f>
        <v>1</v>
      </c>
      <c r="G5" s="246">
        <f>'4.DL Finansiālā ilgtspēja'!F3</f>
        <v>2</v>
      </c>
      <c r="H5" s="246">
        <f>'4.DL Finansiālā ilgtspēja'!G3</f>
        <v>3</v>
      </c>
      <c r="I5" s="246">
        <f>'4.DL Finansiālā ilgtspēja'!H3</f>
        <v>4</v>
      </c>
      <c r="J5" s="246">
        <f>'4.DL Finansiālā ilgtspēja'!I3</f>
        <v>5</v>
      </c>
      <c r="K5" s="246">
        <f>'4.DL Finansiālā ilgtspēja'!J3</f>
        <v>6</v>
      </c>
      <c r="L5" s="246">
        <f>'4.DL Finansiālā ilgtspēja'!K3</f>
        <v>7</v>
      </c>
      <c r="M5" s="246">
        <f>'4.DL Finansiālā ilgtspēja'!L3</f>
        <v>8</v>
      </c>
      <c r="N5" s="246">
        <f>'4.DL Finansiālā ilgtspēja'!M3</f>
        <v>9</v>
      </c>
      <c r="O5" s="246">
        <f>'4.DL Finansiālā ilgtspēja'!N3</f>
        <v>10</v>
      </c>
      <c r="P5" s="246">
        <f>'4.DL Finansiālā ilgtspēja'!O3</f>
        <v>11</v>
      </c>
      <c r="Q5" s="246">
        <f>'4.DL Finansiālā ilgtspēja'!P3</f>
        <v>12</v>
      </c>
      <c r="R5" s="246">
        <f>'4.DL Finansiālā ilgtspēja'!Q3</f>
        <v>13</v>
      </c>
      <c r="S5" s="246">
        <f>'4.DL Finansiālā ilgtspēja'!R3</f>
        <v>14</v>
      </c>
      <c r="T5" s="246">
        <f>'4.DL Finansiālā ilgtspēja'!S3</f>
        <v>15</v>
      </c>
      <c r="U5" s="246">
        <f>'4.DL Finansiālā ilgtspēja'!T3</f>
        <v>16</v>
      </c>
      <c r="V5" s="246">
        <f>'4.DL Finansiālā ilgtspēja'!U3</f>
        <v>17</v>
      </c>
      <c r="W5" s="246">
        <f>'4.DL Finansiālā ilgtspēja'!V3</f>
        <v>18</v>
      </c>
      <c r="X5" s="246">
        <f>'4.DL Finansiālā ilgtspēja'!W3</f>
        <v>19</v>
      </c>
      <c r="Y5" s="246">
        <f>'4.DL Finansiālā ilgtspēja'!X3</f>
        <v>20</v>
      </c>
      <c r="Z5" s="246">
        <f>'4.DL Finansiālā ilgtspēja'!Y3</f>
        <v>21</v>
      </c>
      <c r="AA5" s="246">
        <f>'4.DL Finansiālā ilgtspēja'!Z3</f>
        <v>22</v>
      </c>
      <c r="AB5" s="246">
        <f>'4.DL Finansiālā ilgtspēja'!AA3</f>
        <v>23</v>
      </c>
      <c r="AC5" s="246">
        <f>'4.DL Finansiālā ilgtspēja'!AB3</f>
        <v>24</v>
      </c>
      <c r="AD5" s="246">
        <f>'4.DL Finansiālā ilgtspēja'!AC3</f>
        <v>25</v>
      </c>
      <c r="AE5" s="246">
        <f>'4.DL Finansiālā ilgtspēja'!AD3</f>
        <v>26</v>
      </c>
      <c r="AF5" s="246">
        <f>'4.DL Finansiālā ilgtspēja'!AE3</f>
        <v>27</v>
      </c>
      <c r="AG5" s="246">
        <f>'4.DL Finansiālā ilgtspēja'!AF3</f>
        <v>28</v>
      </c>
      <c r="AH5" s="246">
        <f>'4.DL Finansiālā ilgtspēja'!AG3</f>
        <v>29</v>
      </c>
      <c r="AI5" s="246">
        <f>'4.DL Finansiālā ilgtspēja'!AH3</f>
        <v>30</v>
      </c>
      <c r="AJ5" s="305"/>
      <c r="AK5" s="310">
        <f t="shared" ref="AK5:AK8" si="0">F5</f>
        <v>1</v>
      </c>
      <c r="AL5" s="310">
        <f t="shared" ref="AL5:AL6" si="1">G5</f>
        <v>2</v>
      </c>
      <c r="AM5" s="310">
        <f t="shared" ref="AM5:AM6" si="2">H5</f>
        <v>3</v>
      </c>
      <c r="AN5" s="310">
        <f t="shared" ref="AN5:AN6" si="3">I5</f>
        <v>4</v>
      </c>
      <c r="AO5" s="310">
        <f t="shared" ref="AO5:AO6" si="4">J5</f>
        <v>5</v>
      </c>
      <c r="AP5" s="310">
        <f t="shared" ref="AP5:AP6" si="5">K5</f>
        <v>6</v>
      </c>
      <c r="AQ5" s="310">
        <f t="shared" ref="AQ5:AQ6" si="6">L5</f>
        <v>7</v>
      </c>
      <c r="AR5" s="310">
        <f t="shared" ref="AR5:AR6" si="7">M5</f>
        <v>8</v>
      </c>
      <c r="AS5" s="310">
        <f t="shared" ref="AS5:AS6" si="8">N5</f>
        <v>9</v>
      </c>
      <c r="AT5" s="310">
        <f t="shared" ref="AT5:AT6" si="9">O5</f>
        <v>10</v>
      </c>
      <c r="AU5" s="310">
        <f t="shared" ref="AU5:AU6" si="10">P5</f>
        <v>11</v>
      </c>
      <c r="AV5" s="310">
        <f t="shared" ref="AV5:AV6" si="11">Q5</f>
        <v>12</v>
      </c>
      <c r="AW5" s="310">
        <f t="shared" ref="AW5:AW6" si="12">R5</f>
        <v>13</v>
      </c>
      <c r="AX5" s="310">
        <f t="shared" ref="AX5:AX6" si="13">S5</f>
        <v>14</v>
      </c>
      <c r="AY5" s="310">
        <f t="shared" ref="AY5:AY6" si="14">T5</f>
        <v>15</v>
      </c>
      <c r="AZ5" s="310">
        <f t="shared" ref="AZ5:AZ6" si="15">U5</f>
        <v>16</v>
      </c>
      <c r="BA5" s="310">
        <f t="shared" ref="BA5:BA6" si="16">V5</f>
        <v>17</v>
      </c>
      <c r="BB5" s="310">
        <f t="shared" ref="BB5:BB6" si="17">W5</f>
        <v>18</v>
      </c>
      <c r="BC5" s="310">
        <f t="shared" ref="BC5:BC6" si="18">X5</f>
        <v>19</v>
      </c>
      <c r="BD5" s="310">
        <f t="shared" ref="BD5:BD6" si="19">Y5</f>
        <v>20</v>
      </c>
      <c r="BE5" s="310">
        <f t="shared" ref="BE5:BE6" si="20">Z5</f>
        <v>21</v>
      </c>
      <c r="BF5" s="310">
        <f t="shared" ref="BF5:BF6" si="21">AA5</f>
        <v>22</v>
      </c>
      <c r="BG5" s="310">
        <f t="shared" ref="BG5:BG6" si="22">AB5</f>
        <v>23</v>
      </c>
      <c r="BH5" s="310">
        <f t="shared" ref="BH5:BH6" si="23">AC5</f>
        <v>24</v>
      </c>
      <c r="BI5" s="310">
        <f t="shared" ref="BI5:BI6" si="24">AD5</f>
        <v>25</v>
      </c>
      <c r="BJ5" s="310">
        <f t="shared" ref="BJ5:BJ6" si="25">AE5</f>
        <v>26</v>
      </c>
      <c r="BK5" s="310">
        <f t="shared" ref="BK5:BK6" si="26">AF5</f>
        <v>27</v>
      </c>
      <c r="BL5" s="310">
        <f t="shared" ref="BL5:BL6" si="27">AG5</f>
        <v>28</v>
      </c>
      <c r="BM5" s="310">
        <f t="shared" ref="BM5:BM6" si="28">AH5</f>
        <v>29</v>
      </c>
      <c r="BN5" s="310">
        <f t="shared" ref="BN5:BN6" si="29">AI5</f>
        <v>30</v>
      </c>
      <c r="BO5" s="305"/>
      <c r="BP5" s="305"/>
      <c r="BQ5" s="305"/>
      <c r="BR5" s="305"/>
      <c r="BS5" s="305"/>
      <c r="BT5" s="305"/>
      <c r="BU5" s="305"/>
      <c r="BV5" s="305"/>
      <c r="BW5" s="305"/>
      <c r="BX5" s="305"/>
      <c r="BY5" s="305"/>
      <c r="BZ5" s="305"/>
      <c r="CA5" s="305"/>
      <c r="CB5" s="305"/>
    </row>
    <row r="6" spans="1:80" s="241" customFormat="1" x14ac:dyDescent="0.2">
      <c r="A6" s="313"/>
      <c r="B6" s="243"/>
      <c r="C6" s="243" t="s">
        <v>165</v>
      </c>
      <c r="D6" s="381" t="s">
        <v>112</v>
      </c>
      <c r="E6" s="381" t="s">
        <v>112</v>
      </c>
      <c r="F6" s="246">
        <f>'4.DL Finansiālā ilgtspēja'!E4</f>
        <v>2023</v>
      </c>
      <c r="G6" s="246">
        <f>'4.DL Finansiālā ilgtspēja'!F4</f>
        <v>2024</v>
      </c>
      <c r="H6" s="246">
        <f>'4.DL Finansiālā ilgtspēja'!G4</f>
        <v>2025</v>
      </c>
      <c r="I6" s="246">
        <f>'4.DL Finansiālā ilgtspēja'!H4</f>
        <v>2026</v>
      </c>
      <c r="J6" s="246">
        <f>'4.DL Finansiālā ilgtspēja'!I4</f>
        <v>2027</v>
      </c>
      <c r="K6" s="246">
        <f>'4.DL Finansiālā ilgtspēja'!J4</f>
        <v>2028</v>
      </c>
      <c r="L6" s="246">
        <f>'4.DL Finansiālā ilgtspēja'!K4</f>
        <v>2029</v>
      </c>
      <c r="M6" s="246">
        <f>'4.DL Finansiālā ilgtspēja'!L4</f>
        <v>2030</v>
      </c>
      <c r="N6" s="246">
        <f>'4.DL Finansiālā ilgtspēja'!M4</f>
        <v>2031</v>
      </c>
      <c r="O6" s="246">
        <f>'4.DL Finansiālā ilgtspēja'!N4</f>
        <v>2032</v>
      </c>
      <c r="P6" s="246">
        <f>'4.DL Finansiālā ilgtspēja'!O4</f>
        <v>2033</v>
      </c>
      <c r="Q6" s="246">
        <f>'4.DL Finansiālā ilgtspēja'!P4</f>
        <v>2034</v>
      </c>
      <c r="R6" s="246">
        <f>'4.DL Finansiālā ilgtspēja'!Q4</f>
        <v>2035</v>
      </c>
      <c r="S6" s="246">
        <f>'4.DL Finansiālā ilgtspēja'!R4</f>
        <v>2036</v>
      </c>
      <c r="T6" s="246">
        <f>'4.DL Finansiālā ilgtspēja'!S4</f>
        <v>2037</v>
      </c>
      <c r="U6" s="246">
        <f>'4.DL Finansiālā ilgtspēja'!T4</f>
        <v>2038</v>
      </c>
      <c r="V6" s="246">
        <f>'4.DL Finansiālā ilgtspēja'!U4</f>
        <v>2039</v>
      </c>
      <c r="W6" s="246">
        <f>'4.DL Finansiālā ilgtspēja'!V4</f>
        <v>2040</v>
      </c>
      <c r="X6" s="246">
        <f>'4.DL Finansiālā ilgtspēja'!W4</f>
        <v>2041</v>
      </c>
      <c r="Y6" s="246">
        <f>'4.DL Finansiālā ilgtspēja'!X4</f>
        <v>2042</v>
      </c>
      <c r="Z6" s="246">
        <f>'4.DL Finansiālā ilgtspēja'!Y4</f>
        <v>2043</v>
      </c>
      <c r="AA6" s="246">
        <f>'4.DL Finansiālā ilgtspēja'!Z4</f>
        <v>2044</v>
      </c>
      <c r="AB6" s="246">
        <f>'4.DL Finansiālā ilgtspēja'!AA4</f>
        <v>2045</v>
      </c>
      <c r="AC6" s="246">
        <f>'4.DL Finansiālā ilgtspēja'!AB4</f>
        <v>2046</v>
      </c>
      <c r="AD6" s="246">
        <f>'4.DL Finansiālā ilgtspēja'!AC4</f>
        <v>2047</v>
      </c>
      <c r="AE6" s="246">
        <f>'4.DL Finansiālā ilgtspēja'!AD4</f>
        <v>2048</v>
      </c>
      <c r="AF6" s="246">
        <f>'4.DL Finansiālā ilgtspēja'!AE4</f>
        <v>2049</v>
      </c>
      <c r="AG6" s="246">
        <f>'4.DL Finansiālā ilgtspēja'!AF4</f>
        <v>2050</v>
      </c>
      <c r="AH6" s="246">
        <f>'4.DL Finansiālā ilgtspēja'!AG4</f>
        <v>2051</v>
      </c>
      <c r="AI6" s="246">
        <f>'4.DL Finansiālā ilgtspēja'!AH4</f>
        <v>2052</v>
      </c>
      <c r="AJ6" s="305"/>
      <c r="AK6" s="310">
        <f t="shared" si="0"/>
        <v>2023</v>
      </c>
      <c r="AL6" s="310">
        <f t="shared" si="1"/>
        <v>2024</v>
      </c>
      <c r="AM6" s="310">
        <f t="shared" si="2"/>
        <v>2025</v>
      </c>
      <c r="AN6" s="310">
        <f t="shared" si="3"/>
        <v>2026</v>
      </c>
      <c r="AO6" s="310">
        <f t="shared" si="4"/>
        <v>2027</v>
      </c>
      <c r="AP6" s="310">
        <f t="shared" si="5"/>
        <v>2028</v>
      </c>
      <c r="AQ6" s="310">
        <f t="shared" si="6"/>
        <v>2029</v>
      </c>
      <c r="AR6" s="310">
        <f t="shared" si="7"/>
        <v>2030</v>
      </c>
      <c r="AS6" s="310">
        <f t="shared" si="8"/>
        <v>2031</v>
      </c>
      <c r="AT6" s="310">
        <f t="shared" si="9"/>
        <v>2032</v>
      </c>
      <c r="AU6" s="310">
        <f t="shared" si="10"/>
        <v>2033</v>
      </c>
      <c r="AV6" s="310">
        <f t="shared" si="11"/>
        <v>2034</v>
      </c>
      <c r="AW6" s="310">
        <f t="shared" si="12"/>
        <v>2035</v>
      </c>
      <c r="AX6" s="310">
        <f t="shared" si="13"/>
        <v>2036</v>
      </c>
      <c r="AY6" s="310">
        <f t="shared" si="14"/>
        <v>2037</v>
      </c>
      <c r="AZ6" s="310">
        <f t="shared" si="15"/>
        <v>2038</v>
      </c>
      <c r="BA6" s="310">
        <f t="shared" si="16"/>
        <v>2039</v>
      </c>
      <c r="BB6" s="310">
        <f t="shared" si="17"/>
        <v>2040</v>
      </c>
      <c r="BC6" s="310">
        <f t="shared" si="18"/>
        <v>2041</v>
      </c>
      <c r="BD6" s="310">
        <f t="shared" si="19"/>
        <v>2042</v>
      </c>
      <c r="BE6" s="310">
        <f t="shared" si="20"/>
        <v>2043</v>
      </c>
      <c r="BF6" s="310">
        <f t="shared" si="21"/>
        <v>2044</v>
      </c>
      <c r="BG6" s="310">
        <f t="shared" si="22"/>
        <v>2045</v>
      </c>
      <c r="BH6" s="310">
        <f t="shared" si="23"/>
        <v>2046</v>
      </c>
      <c r="BI6" s="310">
        <f t="shared" si="24"/>
        <v>2047</v>
      </c>
      <c r="BJ6" s="310">
        <f t="shared" si="25"/>
        <v>2048</v>
      </c>
      <c r="BK6" s="310">
        <f t="shared" si="26"/>
        <v>2049</v>
      </c>
      <c r="BL6" s="310">
        <f t="shared" si="27"/>
        <v>2050</v>
      </c>
      <c r="BM6" s="310">
        <f t="shared" si="28"/>
        <v>2051</v>
      </c>
      <c r="BN6" s="310">
        <f t="shared" si="29"/>
        <v>2052</v>
      </c>
      <c r="BO6" s="305"/>
      <c r="BP6" s="305"/>
      <c r="BQ6" s="305"/>
      <c r="BR6" s="305"/>
      <c r="BS6" s="305"/>
      <c r="BT6" s="305"/>
      <c r="BU6" s="305"/>
      <c r="BV6" s="305"/>
      <c r="BW6" s="305"/>
      <c r="BX6" s="305"/>
      <c r="BY6" s="305"/>
      <c r="BZ6" s="305"/>
      <c r="CA6" s="305"/>
      <c r="CB6" s="305"/>
    </row>
    <row r="7" spans="1:80" x14ac:dyDescent="0.2">
      <c r="A7" s="382"/>
      <c r="B7" s="383"/>
      <c r="C7" s="336"/>
      <c r="D7" s="384"/>
      <c r="E7" s="384"/>
      <c r="F7" s="383"/>
      <c r="G7" s="385"/>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K7" s="597"/>
      <c r="AL7" s="597"/>
      <c r="AM7" s="597"/>
      <c r="AN7" s="597"/>
      <c r="AO7" s="597"/>
      <c r="AP7" s="597"/>
      <c r="AQ7" s="597"/>
      <c r="AR7" s="597"/>
      <c r="AS7" s="597"/>
      <c r="AT7" s="597"/>
      <c r="AU7" s="597"/>
      <c r="AV7" s="597"/>
      <c r="AW7" s="597"/>
      <c r="AX7" s="597"/>
      <c r="AY7" s="597"/>
      <c r="AZ7" s="597"/>
      <c r="BA7" s="597"/>
      <c r="BB7" s="597"/>
      <c r="BC7" s="597"/>
      <c r="BD7" s="597"/>
      <c r="BE7" s="597"/>
      <c r="BF7" s="597"/>
      <c r="BG7" s="597"/>
      <c r="BH7" s="597"/>
      <c r="BI7" s="597"/>
      <c r="BJ7" s="597"/>
      <c r="BK7" s="597"/>
      <c r="BL7" s="597"/>
      <c r="BM7" s="597"/>
      <c r="BN7" s="597"/>
    </row>
    <row r="8" spans="1:80" s="393" customFormat="1" x14ac:dyDescent="0.2">
      <c r="A8" s="387">
        <v>1</v>
      </c>
      <c r="B8" s="388" t="s">
        <v>166</v>
      </c>
      <c r="C8" s="389" t="s">
        <v>58</v>
      </c>
      <c r="D8" s="390">
        <f t="shared" ref="D8" si="30">AK8+NPV($C$3,AL8:BN8)</f>
        <v>0</v>
      </c>
      <c r="E8" s="390">
        <f>SUM(F8:AI8)</f>
        <v>0</v>
      </c>
      <c r="F8" s="391">
        <f>SUM(F9:F17)</f>
        <v>0</v>
      </c>
      <c r="G8" s="391">
        <f>SUM(G9:G17)</f>
        <v>0</v>
      </c>
      <c r="H8" s="391">
        <f t="shared" ref="H8:AI8" si="31">SUM(H9:H17)</f>
        <v>0</v>
      </c>
      <c r="I8" s="391">
        <f t="shared" si="31"/>
        <v>0</v>
      </c>
      <c r="J8" s="391">
        <f t="shared" si="31"/>
        <v>0</v>
      </c>
      <c r="K8" s="391">
        <f t="shared" si="31"/>
        <v>0</v>
      </c>
      <c r="L8" s="391">
        <f t="shared" si="31"/>
        <v>0</v>
      </c>
      <c r="M8" s="391">
        <f t="shared" si="31"/>
        <v>0</v>
      </c>
      <c r="N8" s="391">
        <f t="shared" si="31"/>
        <v>0</v>
      </c>
      <c r="O8" s="391">
        <f t="shared" si="31"/>
        <v>0</v>
      </c>
      <c r="P8" s="391">
        <f t="shared" si="31"/>
        <v>0</v>
      </c>
      <c r="Q8" s="391">
        <f t="shared" si="31"/>
        <v>0</v>
      </c>
      <c r="R8" s="391">
        <f t="shared" si="31"/>
        <v>0</v>
      </c>
      <c r="S8" s="391">
        <f t="shared" si="31"/>
        <v>0</v>
      </c>
      <c r="T8" s="391">
        <f t="shared" si="31"/>
        <v>0</v>
      </c>
      <c r="U8" s="391">
        <f t="shared" si="31"/>
        <v>0</v>
      </c>
      <c r="V8" s="391">
        <f t="shared" si="31"/>
        <v>0</v>
      </c>
      <c r="W8" s="391">
        <f t="shared" si="31"/>
        <v>0</v>
      </c>
      <c r="X8" s="391">
        <f t="shared" si="31"/>
        <v>0</v>
      </c>
      <c r="Y8" s="391">
        <f t="shared" si="31"/>
        <v>0</v>
      </c>
      <c r="Z8" s="391">
        <f t="shared" si="31"/>
        <v>0</v>
      </c>
      <c r="AA8" s="391">
        <f t="shared" si="31"/>
        <v>0</v>
      </c>
      <c r="AB8" s="391">
        <f t="shared" si="31"/>
        <v>0</v>
      </c>
      <c r="AC8" s="391">
        <f t="shared" si="31"/>
        <v>0</v>
      </c>
      <c r="AD8" s="391">
        <f t="shared" si="31"/>
        <v>0</v>
      </c>
      <c r="AE8" s="391">
        <f t="shared" si="31"/>
        <v>0</v>
      </c>
      <c r="AF8" s="391">
        <f t="shared" si="31"/>
        <v>0</v>
      </c>
      <c r="AG8" s="391">
        <f t="shared" si="31"/>
        <v>0</v>
      </c>
      <c r="AH8" s="391">
        <f t="shared" si="31"/>
        <v>0</v>
      </c>
      <c r="AI8" s="391">
        <f t="shared" si="31"/>
        <v>0</v>
      </c>
      <c r="AJ8" s="305"/>
      <c r="AK8" s="597">
        <f t="shared" si="0"/>
        <v>0</v>
      </c>
      <c r="AL8" s="597">
        <f t="shared" ref="AL8:AL40" si="32">G8</f>
        <v>0</v>
      </c>
      <c r="AM8" s="597">
        <f t="shared" ref="AM8:AM40" si="33">H8</f>
        <v>0</v>
      </c>
      <c r="AN8" s="597">
        <f t="shared" ref="AN8:AN40" si="34">I8</f>
        <v>0</v>
      </c>
      <c r="AO8" s="597">
        <f t="shared" ref="AO8:AO40" si="35">J8</f>
        <v>0</v>
      </c>
      <c r="AP8" s="597">
        <f t="shared" ref="AP8:AP40" si="36">K8</f>
        <v>0</v>
      </c>
      <c r="AQ8" s="597">
        <f t="shared" ref="AQ8:AQ40" si="37">L8</f>
        <v>0</v>
      </c>
      <c r="AR8" s="597">
        <f t="shared" ref="AR8:AR40" si="38">M8</f>
        <v>0</v>
      </c>
      <c r="AS8" s="597">
        <f t="shared" ref="AS8:AS40" si="39">N8</f>
        <v>0</v>
      </c>
      <c r="AT8" s="597">
        <f t="shared" ref="AT8:AT40" si="40">O8</f>
        <v>0</v>
      </c>
      <c r="AU8" s="597">
        <f t="shared" ref="AU8:AU40" si="41">P8</f>
        <v>0</v>
      </c>
      <c r="AV8" s="597">
        <f t="shared" ref="AV8:AV40" si="42">Q8</f>
        <v>0</v>
      </c>
      <c r="AW8" s="597">
        <f t="shared" ref="AW8:AW40" si="43">R8</f>
        <v>0</v>
      </c>
      <c r="AX8" s="597">
        <f t="shared" ref="AX8:AX40" si="44">S8</f>
        <v>0</v>
      </c>
      <c r="AY8" s="597">
        <f t="shared" ref="AY8:AY40" si="45">T8</f>
        <v>0</v>
      </c>
      <c r="AZ8" s="597">
        <f t="shared" ref="AZ8:AZ40" si="46">U8</f>
        <v>0</v>
      </c>
      <c r="BA8" s="597">
        <f t="shared" ref="BA8:BA40" si="47">V8</f>
        <v>0</v>
      </c>
      <c r="BB8" s="597">
        <f t="shared" ref="BB8:BB40" si="48">W8</f>
        <v>0</v>
      </c>
      <c r="BC8" s="597">
        <f t="shared" ref="BC8:BC40" si="49">X8</f>
        <v>0</v>
      </c>
      <c r="BD8" s="597">
        <f t="shared" ref="BD8:BD40" si="50">Y8</f>
        <v>0</v>
      </c>
      <c r="BE8" s="597">
        <f t="shared" ref="BE8:BE40" si="51">Z8</f>
        <v>0</v>
      </c>
      <c r="BF8" s="597">
        <f t="shared" ref="BF8:BF40" si="52">AA8</f>
        <v>0</v>
      </c>
      <c r="BG8" s="597">
        <f t="shared" ref="BG8:BG40" si="53">AB8</f>
        <v>0</v>
      </c>
      <c r="BH8" s="597">
        <f t="shared" ref="BH8:BH40" si="54">AC8</f>
        <v>0</v>
      </c>
      <c r="BI8" s="597">
        <f t="shared" ref="BI8:BI40" si="55">AD8</f>
        <v>0</v>
      </c>
      <c r="BJ8" s="597">
        <f t="shared" ref="BJ8:BJ40" si="56">AE8</f>
        <v>0</v>
      </c>
      <c r="BK8" s="597">
        <f t="shared" ref="BK8:BK40" si="57">AF8</f>
        <v>0</v>
      </c>
      <c r="BL8" s="597">
        <f t="shared" ref="BL8:BL40" si="58">AG8</f>
        <v>0</v>
      </c>
      <c r="BM8" s="597">
        <f t="shared" ref="BM8:BM40" si="59">AH8</f>
        <v>0</v>
      </c>
      <c r="BN8" s="597">
        <f t="shared" ref="BN8:BN40" si="60">AI8</f>
        <v>0</v>
      </c>
      <c r="BO8" s="392"/>
      <c r="BP8" s="392"/>
      <c r="BQ8" s="392"/>
      <c r="BR8" s="392"/>
      <c r="BS8" s="392"/>
      <c r="BT8" s="392"/>
      <c r="BU8" s="392"/>
      <c r="BV8" s="392"/>
      <c r="BW8" s="392"/>
      <c r="BX8" s="392"/>
      <c r="BY8" s="392"/>
      <c r="BZ8" s="392"/>
      <c r="CA8" s="392"/>
      <c r="CB8" s="392"/>
    </row>
    <row r="9" spans="1:80" x14ac:dyDescent="0.2">
      <c r="A9" s="384" t="s">
        <v>2</v>
      </c>
      <c r="B9" s="35" t="s">
        <v>167</v>
      </c>
      <c r="C9" s="394" t="s">
        <v>58</v>
      </c>
      <c r="D9" s="390">
        <f>AK9+NPV($C$3,AL9:BN9)</f>
        <v>0</v>
      </c>
      <c r="E9" s="390">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K9" s="597">
        <f>F9</f>
        <v>0</v>
      </c>
      <c r="AL9" s="597">
        <f t="shared" si="32"/>
        <v>0</v>
      </c>
      <c r="AM9" s="597">
        <f t="shared" si="33"/>
        <v>0</v>
      </c>
      <c r="AN9" s="597">
        <f t="shared" si="34"/>
        <v>0</v>
      </c>
      <c r="AO9" s="597">
        <f t="shared" si="35"/>
        <v>0</v>
      </c>
      <c r="AP9" s="597">
        <f t="shared" si="36"/>
        <v>0</v>
      </c>
      <c r="AQ9" s="597">
        <f t="shared" si="37"/>
        <v>0</v>
      </c>
      <c r="AR9" s="597">
        <f t="shared" si="38"/>
        <v>0</v>
      </c>
      <c r="AS9" s="597">
        <f t="shared" si="39"/>
        <v>0</v>
      </c>
      <c r="AT9" s="597">
        <f t="shared" si="40"/>
        <v>0</v>
      </c>
      <c r="AU9" s="597">
        <f t="shared" si="41"/>
        <v>0</v>
      </c>
      <c r="AV9" s="597">
        <f t="shared" si="42"/>
        <v>0</v>
      </c>
      <c r="AW9" s="597">
        <f t="shared" si="43"/>
        <v>0</v>
      </c>
      <c r="AX9" s="597">
        <f t="shared" si="44"/>
        <v>0</v>
      </c>
      <c r="AY9" s="597">
        <f t="shared" si="45"/>
        <v>0</v>
      </c>
      <c r="AZ9" s="597">
        <f t="shared" si="46"/>
        <v>0</v>
      </c>
      <c r="BA9" s="597">
        <f t="shared" si="47"/>
        <v>0</v>
      </c>
      <c r="BB9" s="597">
        <f t="shared" si="48"/>
        <v>0</v>
      </c>
      <c r="BC9" s="597">
        <f t="shared" si="49"/>
        <v>0</v>
      </c>
      <c r="BD9" s="597">
        <f t="shared" si="50"/>
        <v>0</v>
      </c>
      <c r="BE9" s="597">
        <f t="shared" si="51"/>
        <v>0</v>
      </c>
      <c r="BF9" s="597">
        <f t="shared" si="52"/>
        <v>0</v>
      </c>
      <c r="BG9" s="597">
        <f t="shared" si="53"/>
        <v>0</v>
      </c>
      <c r="BH9" s="597">
        <f t="shared" si="54"/>
        <v>0</v>
      </c>
      <c r="BI9" s="597">
        <f t="shared" si="55"/>
        <v>0</v>
      </c>
      <c r="BJ9" s="597">
        <f t="shared" si="56"/>
        <v>0</v>
      </c>
      <c r="BK9" s="597">
        <f t="shared" si="57"/>
        <v>0</v>
      </c>
      <c r="BL9" s="597">
        <f t="shared" si="58"/>
        <v>0</v>
      </c>
      <c r="BM9" s="597">
        <f t="shared" si="59"/>
        <v>0</v>
      </c>
      <c r="BN9" s="597">
        <f t="shared" si="60"/>
        <v>0</v>
      </c>
    </row>
    <row r="10" spans="1:80" x14ac:dyDescent="0.2">
      <c r="A10" s="384" t="s">
        <v>4</v>
      </c>
      <c r="B10" s="35" t="s">
        <v>167</v>
      </c>
      <c r="C10" s="394" t="s">
        <v>58</v>
      </c>
      <c r="D10" s="390">
        <f t="shared" ref="D10:D41" si="61">AK10+NPV($C$3,AL10:BN10)</f>
        <v>0</v>
      </c>
      <c r="E10" s="390">
        <f t="shared" ref="E10:E17" si="62">SUM(F10:AI10)</f>
        <v>0</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K10" s="597">
        <f t="shared" ref="AK10:AK40" si="63">F10</f>
        <v>0</v>
      </c>
      <c r="AL10" s="597">
        <f t="shared" si="32"/>
        <v>0</v>
      </c>
      <c r="AM10" s="597">
        <f t="shared" si="33"/>
        <v>0</v>
      </c>
      <c r="AN10" s="597">
        <f t="shared" si="34"/>
        <v>0</v>
      </c>
      <c r="AO10" s="597">
        <f t="shared" si="35"/>
        <v>0</v>
      </c>
      <c r="AP10" s="597">
        <f t="shared" si="36"/>
        <v>0</v>
      </c>
      <c r="AQ10" s="597">
        <f t="shared" si="37"/>
        <v>0</v>
      </c>
      <c r="AR10" s="597">
        <f t="shared" si="38"/>
        <v>0</v>
      </c>
      <c r="AS10" s="597">
        <f t="shared" si="39"/>
        <v>0</v>
      </c>
      <c r="AT10" s="597">
        <f t="shared" si="40"/>
        <v>0</v>
      </c>
      <c r="AU10" s="597">
        <f t="shared" si="41"/>
        <v>0</v>
      </c>
      <c r="AV10" s="597">
        <f t="shared" si="42"/>
        <v>0</v>
      </c>
      <c r="AW10" s="597">
        <f t="shared" si="43"/>
        <v>0</v>
      </c>
      <c r="AX10" s="597">
        <f t="shared" si="44"/>
        <v>0</v>
      </c>
      <c r="AY10" s="597">
        <f t="shared" si="45"/>
        <v>0</v>
      </c>
      <c r="AZ10" s="597">
        <f t="shared" si="46"/>
        <v>0</v>
      </c>
      <c r="BA10" s="597">
        <f t="shared" si="47"/>
        <v>0</v>
      </c>
      <c r="BB10" s="597">
        <f t="shared" si="48"/>
        <v>0</v>
      </c>
      <c r="BC10" s="597">
        <f t="shared" si="49"/>
        <v>0</v>
      </c>
      <c r="BD10" s="597">
        <f t="shared" si="50"/>
        <v>0</v>
      </c>
      <c r="BE10" s="597">
        <f t="shared" si="51"/>
        <v>0</v>
      </c>
      <c r="BF10" s="597">
        <f t="shared" si="52"/>
        <v>0</v>
      </c>
      <c r="BG10" s="597">
        <f t="shared" si="53"/>
        <v>0</v>
      </c>
      <c r="BH10" s="597">
        <f t="shared" si="54"/>
        <v>0</v>
      </c>
      <c r="BI10" s="597">
        <f t="shared" si="55"/>
        <v>0</v>
      </c>
      <c r="BJ10" s="597">
        <f t="shared" si="56"/>
        <v>0</v>
      </c>
      <c r="BK10" s="597">
        <f t="shared" si="57"/>
        <v>0</v>
      </c>
      <c r="BL10" s="597">
        <f t="shared" si="58"/>
        <v>0</v>
      </c>
      <c r="BM10" s="597">
        <f t="shared" si="59"/>
        <v>0</v>
      </c>
      <c r="BN10" s="597">
        <f t="shared" si="60"/>
        <v>0</v>
      </c>
    </row>
    <row r="11" spans="1:80" x14ac:dyDescent="0.2">
      <c r="A11" s="384" t="s">
        <v>6</v>
      </c>
      <c r="B11" s="35" t="s">
        <v>167</v>
      </c>
      <c r="C11" s="394" t="s">
        <v>58</v>
      </c>
      <c r="D11" s="390">
        <f t="shared" si="61"/>
        <v>0</v>
      </c>
      <c r="E11" s="390">
        <f t="shared" si="62"/>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K11" s="597">
        <f t="shared" si="63"/>
        <v>0</v>
      </c>
      <c r="AL11" s="597">
        <f t="shared" si="32"/>
        <v>0</v>
      </c>
      <c r="AM11" s="597">
        <f t="shared" si="33"/>
        <v>0</v>
      </c>
      <c r="AN11" s="597">
        <f t="shared" si="34"/>
        <v>0</v>
      </c>
      <c r="AO11" s="597">
        <f t="shared" si="35"/>
        <v>0</v>
      </c>
      <c r="AP11" s="597">
        <f t="shared" si="36"/>
        <v>0</v>
      </c>
      <c r="AQ11" s="597">
        <f t="shared" si="37"/>
        <v>0</v>
      </c>
      <c r="AR11" s="597">
        <f t="shared" si="38"/>
        <v>0</v>
      </c>
      <c r="AS11" s="597">
        <f t="shared" si="39"/>
        <v>0</v>
      </c>
      <c r="AT11" s="597">
        <f t="shared" si="40"/>
        <v>0</v>
      </c>
      <c r="AU11" s="597">
        <f t="shared" si="41"/>
        <v>0</v>
      </c>
      <c r="AV11" s="597">
        <f t="shared" si="42"/>
        <v>0</v>
      </c>
      <c r="AW11" s="597">
        <f t="shared" si="43"/>
        <v>0</v>
      </c>
      <c r="AX11" s="597">
        <f t="shared" si="44"/>
        <v>0</v>
      </c>
      <c r="AY11" s="597">
        <f t="shared" si="45"/>
        <v>0</v>
      </c>
      <c r="AZ11" s="597">
        <f t="shared" si="46"/>
        <v>0</v>
      </c>
      <c r="BA11" s="597">
        <f t="shared" si="47"/>
        <v>0</v>
      </c>
      <c r="BB11" s="597">
        <f t="shared" si="48"/>
        <v>0</v>
      </c>
      <c r="BC11" s="597">
        <f t="shared" si="49"/>
        <v>0</v>
      </c>
      <c r="BD11" s="597">
        <f t="shared" si="50"/>
        <v>0</v>
      </c>
      <c r="BE11" s="597">
        <f t="shared" si="51"/>
        <v>0</v>
      </c>
      <c r="BF11" s="597">
        <f t="shared" si="52"/>
        <v>0</v>
      </c>
      <c r="BG11" s="597">
        <f t="shared" si="53"/>
        <v>0</v>
      </c>
      <c r="BH11" s="597">
        <f t="shared" si="54"/>
        <v>0</v>
      </c>
      <c r="BI11" s="597">
        <f t="shared" si="55"/>
        <v>0</v>
      </c>
      <c r="BJ11" s="597">
        <f t="shared" si="56"/>
        <v>0</v>
      </c>
      <c r="BK11" s="597">
        <f t="shared" si="57"/>
        <v>0</v>
      </c>
      <c r="BL11" s="597">
        <f t="shared" si="58"/>
        <v>0</v>
      </c>
      <c r="BM11" s="597">
        <f t="shared" si="59"/>
        <v>0</v>
      </c>
      <c r="BN11" s="597">
        <f t="shared" si="60"/>
        <v>0</v>
      </c>
    </row>
    <row r="12" spans="1:80" x14ac:dyDescent="0.2">
      <c r="A12" s="384" t="s">
        <v>8</v>
      </c>
      <c r="B12" s="35" t="s">
        <v>167</v>
      </c>
      <c r="C12" s="394" t="s">
        <v>58</v>
      </c>
      <c r="D12" s="390">
        <f t="shared" si="61"/>
        <v>0</v>
      </c>
      <c r="E12" s="390">
        <f t="shared" si="62"/>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K12" s="597">
        <f t="shared" si="63"/>
        <v>0</v>
      </c>
      <c r="AL12" s="597">
        <f t="shared" si="32"/>
        <v>0</v>
      </c>
      <c r="AM12" s="597">
        <f t="shared" si="33"/>
        <v>0</v>
      </c>
      <c r="AN12" s="597">
        <f t="shared" si="34"/>
        <v>0</v>
      </c>
      <c r="AO12" s="597">
        <f t="shared" si="35"/>
        <v>0</v>
      </c>
      <c r="AP12" s="597">
        <f t="shared" si="36"/>
        <v>0</v>
      </c>
      <c r="AQ12" s="597">
        <f t="shared" si="37"/>
        <v>0</v>
      </c>
      <c r="AR12" s="597">
        <f t="shared" si="38"/>
        <v>0</v>
      </c>
      <c r="AS12" s="597">
        <f t="shared" si="39"/>
        <v>0</v>
      </c>
      <c r="AT12" s="597">
        <f t="shared" si="40"/>
        <v>0</v>
      </c>
      <c r="AU12" s="597">
        <f t="shared" si="41"/>
        <v>0</v>
      </c>
      <c r="AV12" s="597">
        <f t="shared" si="42"/>
        <v>0</v>
      </c>
      <c r="AW12" s="597">
        <f t="shared" si="43"/>
        <v>0</v>
      </c>
      <c r="AX12" s="597">
        <f t="shared" si="44"/>
        <v>0</v>
      </c>
      <c r="AY12" s="597">
        <f t="shared" si="45"/>
        <v>0</v>
      </c>
      <c r="AZ12" s="597">
        <f t="shared" si="46"/>
        <v>0</v>
      </c>
      <c r="BA12" s="597">
        <f t="shared" si="47"/>
        <v>0</v>
      </c>
      <c r="BB12" s="597">
        <f t="shared" si="48"/>
        <v>0</v>
      </c>
      <c r="BC12" s="597">
        <f t="shared" si="49"/>
        <v>0</v>
      </c>
      <c r="BD12" s="597">
        <f t="shared" si="50"/>
        <v>0</v>
      </c>
      <c r="BE12" s="597">
        <f t="shared" si="51"/>
        <v>0</v>
      </c>
      <c r="BF12" s="597">
        <f t="shared" si="52"/>
        <v>0</v>
      </c>
      <c r="BG12" s="597">
        <f t="shared" si="53"/>
        <v>0</v>
      </c>
      <c r="BH12" s="597">
        <f t="shared" si="54"/>
        <v>0</v>
      </c>
      <c r="BI12" s="597">
        <f t="shared" si="55"/>
        <v>0</v>
      </c>
      <c r="BJ12" s="597">
        <f t="shared" si="56"/>
        <v>0</v>
      </c>
      <c r="BK12" s="597">
        <f t="shared" si="57"/>
        <v>0</v>
      </c>
      <c r="BL12" s="597">
        <f t="shared" si="58"/>
        <v>0</v>
      </c>
      <c r="BM12" s="597">
        <f t="shared" si="59"/>
        <v>0</v>
      </c>
      <c r="BN12" s="597">
        <f t="shared" si="60"/>
        <v>0</v>
      </c>
    </row>
    <row r="13" spans="1:80" x14ac:dyDescent="0.2">
      <c r="A13" s="384" t="s">
        <v>9</v>
      </c>
      <c r="B13" s="35" t="s">
        <v>167</v>
      </c>
      <c r="C13" s="394" t="s">
        <v>58</v>
      </c>
      <c r="D13" s="390">
        <f t="shared" si="61"/>
        <v>0</v>
      </c>
      <c r="E13" s="390">
        <f t="shared" si="62"/>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K13" s="597">
        <f t="shared" si="63"/>
        <v>0</v>
      </c>
      <c r="AL13" s="597">
        <f t="shared" si="32"/>
        <v>0</v>
      </c>
      <c r="AM13" s="597">
        <f t="shared" si="33"/>
        <v>0</v>
      </c>
      <c r="AN13" s="597">
        <f t="shared" si="34"/>
        <v>0</v>
      </c>
      <c r="AO13" s="597">
        <f t="shared" si="35"/>
        <v>0</v>
      </c>
      <c r="AP13" s="597">
        <f t="shared" si="36"/>
        <v>0</v>
      </c>
      <c r="AQ13" s="597">
        <f t="shared" si="37"/>
        <v>0</v>
      </c>
      <c r="AR13" s="597">
        <f t="shared" si="38"/>
        <v>0</v>
      </c>
      <c r="AS13" s="597">
        <f t="shared" si="39"/>
        <v>0</v>
      </c>
      <c r="AT13" s="597">
        <f t="shared" si="40"/>
        <v>0</v>
      </c>
      <c r="AU13" s="597">
        <f t="shared" si="41"/>
        <v>0</v>
      </c>
      <c r="AV13" s="597">
        <f t="shared" si="42"/>
        <v>0</v>
      </c>
      <c r="AW13" s="597">
        <f t="shared" si="43"/>
        <v>0</v>
      </c>
      <c r="AX13" s="597">
        <f t="shared" si="44"/>
        <v>0</v>
      </c>
      <c r="AY13" s="597">
        <f t="shared" si="45"/>
        <v>0</v>
      </c>
      <c r="AZ13" s="597">
        <f t="shared" si="46"/>
        <v>0</v>
      </c>
      <c r="BA13" s="597">
        <f t="shared" si="47"/>
        <v>0</v>
      </c>
      <c r="BB13" s="597">
        <f t="shared" si="48"/>
        <v>0</v>
      </c>
      <c r="BC13" s="597">
        <f t="shared" si="49"/>
        <v>0</v>
      </c>
      <c r="BD13" s="597">
        <f t="shared" si="50"/>
        <v>0</v>
      </c>
      <c r="BE13" s="597">
        <f t="shared" si="51"/>
        <v>0</v>
      </c>
      <c r="BF13" s="597">
        <f t="shared" si="52"/>
        <v>0</v>
      </c>
      <c r="BG13" s="597">
        <f t="shared" si="53"/>
        <v>0</v>
      </c>
      <c r="BH13" s="597">
        <f t="shared" si="54"/>
        <v>0</v>
      </c>
      <c r="BI13" s="597">
        <f t="shared" si="55"/>
        <v>0</v>
      </c>
      <c r="BJ13" s="597">
        <f t="shared" si="56"/>
        <v>0</v>
      </c>
      <c r="BK13" s="597">
        <f t="shared" si="57"/>
        <v>0</v>
      </c>
      <c r="BL13" s="597">
        <f t="shared" si="58"/>
        <v>0</v>
      </c>
      <c r="BM13" s="597">
        <f t="shared" si="59"/>
        <v>0</v>
      </c>
      <c r="BN13" s="597">
        <f t="shared" si="60"/>
        <v>0</v>
      </c>
    </row>
    <row r="14" spans="1:80" x14ac:dyDescent="0.2">
      <c r="A14" s="384" t="s">
        <v>50</v>
      </c>
      <c r="B14" s="35" t="s">
        <v>167</v>
      </c>
      <c r="C14" s="394" t="s">
        <v>58</v>
      </c>
      <c r="D14" s="390">
        <f t="shared" si="61"/>
        <v>0</v>
      </c>
      <c r="E14" s="390">
        <f t="shared" si="62"/>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K14" s="597">
        <f t="shared" si="63"/>
        <v>0</v>
      </c>
      <c r="AL14" s="597">
        <f t="shared" si="32"/>
        <v>0</v>
      </c>
      <c r="AM14" s="597">
        <f t="shared" si="33"/>
        <v>0</v>
      </c>
      <c r="AN14" s="597">
        <f t="shared" si="34"/>
        <v>0</v>
      </c>
      <c r="AO14" s="597">
        <f t="shared" si="35"/>
        <v>0</v>
      </c>
      <c r="AP14" s="597">
        <f t="shared" si="36"/>
        <v>0</v>
      </c>
      <c r="AQ14" s="597">
        <f t="shared" si="37"/>
        <v>0</v>
      </c>
      <c r="AR14" s="597">
        <f t="shared" si="38"/>
        <v>0</v>
      </c>
      <c r="AS14" s="597">
        <f t="shared" si="39"/>
        <v>0</v>
      </c>
      <c r="AT14" s="597">
        <f t="shared" si="40"/>
        <v>0</v>
      </c>
      <c r="AU14" s="597">
        <f t="shared" si="41"/>
        <v>0</v>
      </c>
      <c r="AV14" s="597">
        <f t="shared" si="42"/>
        <v>0</v>
      </c>
      <c r="AW14" s="597">
        <f t="shared" si="43"/>
        <v>0</v>
      </c>
      <c r="AX14" s="597">
        <f t="shared" si="44"/>
        <v>0</v>
      </c>
      <c r="AY14" s="597">
        <f t="shared" si="45"/>
        <v>0</v>
      </c>
      <c r="AZ14" s="597">
        <f t="shared" si="46"/>
        <v>0</v>
      </c>
      <c r="BA14" s="597">
        <f t="shared" si="47"/>
        <v>0</v>
      </c>
      <c r="BB14" s="597">
        <f t="shared" si="48"/>
        <v>0</v>
      </c>
      <c r="BC14" s="597">
        <f t="shared" si="49"/>
        <v>0</v>
      </c>
      <c r="BD14" s="597">
        <f t="shared" si="50"/>
        <v>0</v>
      </c>
      <c r="BE14" s="597">
        <f t="shared" si="51"/>
        <v>0</v>
      </c>
      <c r="BF14" s="597">
        <f t="shared" si="52"/>
        <v>0</v>
      </c>
      <c r="BG14" s="597">
        <f t="shared" si="53"/>
        <v>0</v>
      </c>
      <c r="BH14" s="597">
        <f t="shared" si="54"/>
        <v>0</v>
      </c>
      <c r="BI14" s="597">
        <f t="shared" si="55"/>
        <v>0</v>
      </c>
      <c r="BJ14" s="597">
        <f t="shared" si="56"/>
        <v>0</v>
      </c>
      <c r="BK14" s="597">
        <f t="shared" si="57"/>
        <v>0</v>
      </c>
      <c r="BL14" s="597">
        <f t="shared" si="58"/>
        <v>0</v>
      </c>
      <c r="BM14" s="597">
        <f t="shared" si="59"/>
        <v>0</v>
      </c>
      <c r="BN14" s="597">
        <f t="shared" si="60"/>
        <v>0</v>
      </c>
    </row>
    <row r="15" spans="1:80" x14ac:dyDescent="0.2">
      <c r="A15" s="384" t="s">
        <v>11</v>
      </c>
      <c r="B15" s="35" t="s">
        <v>167</v>
      </c>
      <c r="C15" s="394" t="s">
        <v>58</v>
      </c>
      <c r="D15" s="390">
        <f t="shared" si="61"/>
        <v>0</v>
      </c>
      <c r="E15" s="390">
        <f t="shared" si="62"/>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597">
        <f t="shared" si="63"/>
        <v>0</v>
      </c>
      <c r="AL15" s="597">
        <f t="shared" si="32"/>
        <v>0</v>
      </c>
      <c r="AM15" s="597">
        <f t="shared" si="33"/>
        <v>0</v>
      </c>
      <c r="AN15" s="597">
        <f t="shared" si="34"/>
        <v>0</v>
      </c>
      <c r="AO15" s="597">
        <f t="shared" si="35"/>
        <v>0</v>
      </c>
      <c r="AP15" s="597">
        <f t="shared" si="36"/>
        <v>0</v>
      </c>
      <c r="AQ15" s="597">
        <f t="shared" si="37"/>
        <v>0</v>
      </c>
      <c r="AR15" s="597">
        <f t="shared" si="38"/>
        <v>0</v>
      </c>
      <c r="AS15" s="597">
        <f t="shared" si="39"/>
        <v>0</v>
      </c>
      <c r="AT15" s="597">
        <f t="shared" si="40"/>
        <v>0</v>
      </c>
      <c r="AU15" s="597">
        <f t="shared" si="41"/>
        <v>0</v>
      </c>
      <c r="AV15" s="597">
        <f t="shared" si="42"/>
        <v>0</v>
      </c>
      <c r="AW15" s="597">
        <f t="shared" si="43"/>
        <v>0</v>
      </c>
      <c r="AX15" s="597">
        <f t="shared" si="44"/>
        <v>0</v>
      </c>
      <c r="AY15" s="597">
        <f t="shared" si="45"/>
        <v>0</v>
      </c>
      <c r="AZ15" s="597">
        <f t="shared" si="46"/>
        <v>0</v>
      </c>
      <c r="BA15" s="597">
        <f t="shared" si="47"/>
        <v>0</v>
      </c>
      <c r="BB15" s="597">
        <f t="shared" si="48"/>
        <v>0</v>
      </c>
      <c r="BC15" s="597">
        <f t="shared" si="49"/>
        <v>0</v>
      </c>
      <c r="BD15" s="597">
        <f t="shared" si="50"/>
        <v>0</v>
      </c>
      <c r="BE15" s="597">
        <f t="shared" si="51"/>
        <v>0</v>
      </c>
      <c r="BF15" s="597">
        <f t="shared" si="52"/>
        <v>0</v>
      </c>
      <c r="BG15" s="597">
        <f t="shared" si="53"/>
        <v>0</v>
      </c>
      <c r="BH15" s="597">
        <f t="shared" si="54"/>
        <v>0</v>
      </c>
      <c r="BI15" s="597">
        <f t="shared" si="55"/>
        <v>0</v>
      </c>
      <c r="BJ15" s="597">
        <f t="shared" si="56"/>
        <v>0</v>
      </c>
      <c r="BK15" s="597">
        <f t="shared" si="57"/>
        <v>0</v>
      </c>
      <c r="BL15" s="597">
        <f t="shared" si="58"/>
        <v>0</v>
      </c>
      <c r="BM15" s="597">
        <f t="shared" si="59"/>
        <v>0</v>
      </c>
      <c r="BN15" s="597">
        <f t="shared" si="60"/>
        <v>0</v>
      </c>
    </row>
    <row r="16" spans="1:80" x14ac:dyDescent="0.2">
      <c r="A16" s="384" t="s">
        <v>12</v>
      </c>
      <c r="B16" s="35" t="s">
        <v>167</v>
      </c>
      <c r="C16" s="394" t="s">
        <v>58</v>
      </c>
      <c r="D16" s="390">
        <f t="shared" si="61"/>
        <v>0</v>
      </c>
      <c r="E16" s="390">
        <f t="shared" si="62"/>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597">
        <f t="shared" si="63"/>
        <v>0</v>
      </c>
      <c r="AL16" s="597">
        <f t="shared" si="32"/>
        <v>0</v>
      </c>
      <c r="AM16" s="597">
        <f t="shared" si="33"/>
        <v>0</v>
      </c>
      <c r="AN16" s="597">
        <f t="shared" si="34"/>
        <v>0</v>
      </c>
      <c r="AO16" s="597">
        <f t="shared" si="35"/>
        <v>0</v>
      </c>
      <c r="AP16" s="597">
        <f t="shared" si="36"/>
        <v>0</v>
      </c>
      <c r="AQ16" s="597">
        <f t="shared" si="37"/>
        <v>0</v>
      </c>
      <c r="AR16" s="597">
        <f t="shared" si="38"/>
        <v>0</v>
      </c>
      <c r="AS16" s="597">
        <f t="shared" si="39"/>
        <v>0</v>
      </c>
      <c r="AT16" s="597">
        <f t="shared" si="40"/>
        <v>0</v>
      </c>
      <c r="AU16" s="597">
        <f t="shared" si="41"/>
        <v>0</v>
      </c>
      <c r="AV16" s="597">
        <f t="shared" si="42"/>
        <v>0</v>
      </c>
      <c r="AW16" s="597">
        <f t="shared" si="43"/>
        <v>0</v>
      </c>
      <c r="AX16" s="597">
        <f t="shared" si="44"/>
        <v>0</v>
      </c>
      <c r="AY16" s="597">
        <f t="shared" si="45"/>
        <v>0</v>
      </c>
      <c r="AZ16" s="597">
        <f t="shared" si="46"/>
        <v>0</v>
      </c>
      <c r="BA16" s="597">
        <f t="shared" si="47"/>
        <v>0</v>
      </c>
      <c r="BB16" s="597">
        <f t="shared" si="48"/>
        <v>0</v>
      </c>
      <c r="BC16" s="597">
        <f t="shared" si="49"/>
        <v>0</v>
      </c>
      <c r="BD16" s="597">
        <f t="shared" si="50"/>
        <v>0</v>
      </c>
      <c r="BE16" s="597">
        <f t="shared" si="51"/>
        <v>0</v>
      </c>
      <c r="BF16" s="597">
        <f t="shared" si="52"/>
        <v>0</v>
      </c>
      <c r="BG16" s="597">
        <f t="shared" si="53"/>
        <v>0</v>
      </c>
      <c r="BH16" s="597">
        <f t="shared" si="54"/>
        <v>0</v>
      </c>
      <c r="BI16" s="597">
        <f t="shared" si="55"/>
        <v>0</v>
      </c>
      <c r="BJ16" s="597">
        <f t="shared" si="56"/>
        <v>0</v>
      </c>
      <c r="BK16" s="597">
        <f t="shared" si="57"/>
        <v>0</v>
      </c>
      <c r="BL16" s="597">
        <f t="shared" si="58"/>
        <v>0</v>
      </c>
      <c r="BM16" s="597">
        <f t="shared" si="59"/>
        <v>0</v>
      </c>
      <c r="BN16" s="597">
        <f t="shared" si="60"/>
        <v>0</v>
      </c>
    </row>
    <row r="17" spans="1:80" x14ac:dyDescent="0.2">
      <c r="A17" s="384" t="s">
        <v>108</v>
      </c>
      <c r="B17" s="35" t="s">
        <v>167</v>
      </c>
      <c r="C17" s="394" t="s">
        <v>58</v>
      </c>
      <c r="D17" s="390">
        <f t="shared" si="61"/>
        <v>0</v>
      </c>
      <c r="E17" s="390">
        <f t="shared" si="62"/>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K17" s="597">
        <f t="shared" si="63"/>
        <v>0</v>
      </c>
      <c r="AL17" s="597">
        <f t="shared" si="32"/>
        <v>0</v>
      </c>
      <c r="AM17" s="597">
        <f t="shared" si="33"/>
        <v>0</v>
      </c>
      <c r="AN17" s="597">
        <f t="shared" si="34"/>
        <v>0</v>
      </c>
      <c r="AO17" s="597">
        <f t="shared" si="35"/>
        <v>0</v>
      </c>
      <c r="AP17" s="597">
        <f t="shared" si="36"/>
        <v>0</v>
      </c>
      <c r="AQ17" s="597">
        <f t="shared" si="37"/>
        <v>0</v>
      </c>
      <c r="AR17" s="597">
        <f t="shared" si="38"/>
        <v>0</v>
      </c>
      <c r="AS17" s="597">
        <f t="shared" si="39"/>
        <v>0</v>
      </c>
      <c r="AT17" s="597">
        <f t="shared" si="40"/>
        <v>0</v>
      </c>
      <c r="AU17" s="597">
        <f t="shared" si="41"/>
        <v>0</v>
      </c>
      <c r="AV17" s="597">
        <f t="shared" si="42"/>
        <v>0</v>
      </c>
      <c r="AW17" s="597">
        <f t="shared" si="43"/>
        <v>0</v>
      </c>
      <c r="AX17" s="597">
        <f t="shared" si="44"/>
        <v>0</v>
      </c>
      <c r="AY17" s="597">
        <f t="shared" si="45"/>
        <v>0</v>
      </c>
      <c r="AZ17" s="597">
        <f t="shared" si="46"/>
        <v>0</v>
      </c>
      <c r="BA17" s="597">
        <f t="shared" si="47"/>
        <v>0</v>
      </c>
      <c r="BB17" s="597">
        <f t="shared" si="48"/>
        <v>0</v>
      </c>
      <c r="BC17" s="597">
        <f t="shared" si="49"/>
        <v>0</v>
      </c>
      <c r="BD17" s="597">
        <f t="shared" si="50"/>
        <v>0</v>
      </c>
      <c r="BE17" s="597">
        <f t="shared" si="51"/>
        <v>0</v>
      </c>
      <c r="BF17" s="597">
        <f t="shared" si="52"/>
        <v>0</v>
      </c>
      <c r="BG17" s="597">
        <f t="shared" si="53"/>
        <v>0</v>
      </c>
      <c r="BH17" s="597">
        <f t="shared" si="54"/>
        <v>0</v>
      </c>
      <c r="BI17" s="597">
        <f t="shared" si="55"/>
        <v>0</v>
      </c>
      <c r="BJ17" s="597">
        <f t="shared" si="56"/>
        <v>0</v>
      </c>
      <c r="BK17" s="597">
        <f t="shared" si="57"/>
        <v>0</v>
      </c>
      <c r="BL17" s="597">
        <f t="shared" si="58"/>
        <v>0</v>
      </c>
      <c r="BM17" s="597">
        <f t="shared" si="59"/>
        <v>0</v>
      </c>
      <c r="BN17" s="597">
        <f t="shared" si="60"/>
        <v>0</v>
      </c>
    </row>
    <row r="18" spans="1:80" s="393" customFormat="1" x14ac:dyDescent="0.2">
      <c r="A18" s="387">
        <v>2</v>
      </c>
      <c r="B18" s="388" t="s">
        <v>195</v>
      </c>
      <c r="C18" s="389" t="s">
        <v>58</v>
      </c>
      <c r="D18" s="390">
        <f t="shared" si="61"/>
        <v>0</v>
      </c>
      <c r="E18" s="390">
        <f t="shared" ref="E18:E33" si="64">SUM(F18:AI18)</f>
        <v>0</v>
      </c>
      <c r="F18" s="391">
        <f>SUM(F19:F23)</f>
        <v>0</v>
      </c>
      <c r="G18" s="391">
        <f>SUM(G19:G23)</f>
        <v>0</v>
      </c>
      <c r="H18" s="391">
        <f t="shared" ref="H18:AI18" si="65">SUM(H19:H23)</f>
        <v>0</v>
      </c>
      <c r="I18" s="391">
        <f t="shared" si="65"/>
        <v>0</v>
      </c>
      <c r="J18" s="391">
        <f t="shared" si="65"/>
        <v>0</v>
      </c>
      <c r="K18" s="391">
        <f t="shared" si="65"/>
        <v>0</v>
      </c>
      <c r="L18" s="391">
        <f t="shared" si="65"/>
        <v>0</v>
      </c>
      <c r="M18" s="391">
        <f t="shared" si="65"/>
        <v>0</v>
      </c>
      <c r="N18" s="391">
        <f t="shared" si="65"/>
        <v>0</v>
      </c>
      <c r="O18" s="391">
        <f t="shared" si="65"/>
        <v>0</v>
      </c>
      <c r="P18" s="391">
        <f t="shared" si="65"/>
        <v>0</v>
      </c>
      <c r="Q18" s="391">
        <f t="shared" si="65"/>
        <v>0</v>
      </c>
      <c r="R18" s="391">
        <f t="shared" si="65"/>
        <v>0</v>
      </c>
      <c r="S18" s="391">
        <f t="shared" si="65"/>
        <v>0</v>
      </c>
      <c r="T18" s="391">
        <f t="shared" si="65"/>
        <v>0</v>
      </c>
      <c r="U18" s="391">
        <f t="shared" si="65"/>
        <v>0</v>
      </c>
      <c r="V18" s="391">
        <f t="shared" si="65"/>
        <v>0</v>
      </c>
      <c r="W18" s="391">
        <f t="shared" si="65"/>
        <v>0</v>
      </c>
      <c r="X18" s="391">
        <f t="shared" si="65"/>
        <v>0</v>
      </c>
      <c r="Y18" s="391">
        <f t="shared" si="65"/>
        <v>0</v>
      </c>
      <c r="Z18" s="391">
        <f t="shared" si="65"/>
        <v>0</v>
      </c>
      <c r="AA18" s="391">
        <f t="shared" si="65"/>
        <v>0</v>
      </c>
      <c r="AB18" s="391">
        <f t="shared" si="65"/>
        <v>0</v>
      </c>
      <c r="AC18" s="391">
        <f t="shared" si="65"/>
        <v>0</v>
      </c>
      <c r="AD18" s="391">
        <f t="shared" si="65"/>
        <v>0</v>
      </c>
      <c r="AE18" s="391">
        <f t="shared" si="65"/>
        <v>0</v>
      </c>
      <c r="AF18" s="391">
        <f t="shared" si="65"/>
        <v>0</v>
      </c>
      <c r="AG18" s="391">
        <f t="shared" si="65"/>
        <v>0</v>
      </c>
      <c r="AH18" s="391">
        <f t="shared" si="65"/>
        <v>0</v>
      </c>
      <c r="AI18" s="391">
        <f t="shared" si="65"/>
        <v>0</v>
      </c>
      <c r="AJ18" s="305"/>
      <c r="AK18" s="597">
        <f t="shared" si="63"/>
        <v>0</v>
      </c>
      <c r="AL18" s="597">
        <f t="shared" si="32"/>
        <v>0</v>
      </c>
      <c r="AM18" s="597">
        <f t="shared" si="33"/>
        <v>0</v>
      </c>
      <c r="AN18" s="597">
        <f t="shared" si="34"/>
        <v>0</v>
      </c>
      <c r="AO18" s="597">
        <f t="shared" si="35"/>
        <v>0</v>
      </c>
      <c r="AP18" s="597">
        <f t="shared" si="36"/>
        <v>0</v>
      </c>
      <c r="AQ18" s="597">
        <f t="shared" si="37"/>
        <v>0</v>
      </c>
      <c r="AR18" s="597">
        <f t="shared" si="38"/>
        <v>0</v>
      </c>
      <c r="AS18" s="597">
        <f t="shared" si="39"/>
        <v>0</v>
      </c>
      <c r="AT18" s="597">
        <f t="shared" si="40"/>
        <v>0</v>
      </c>
      <c r="AU18" s="597">
        <f t="shared" si="41"/>
        <v>0</v>
      </c>
      <c r="AV18" s="597">
        <f t="shared" si="42"/>
        <v>0</v>
      </c>
      <c r="AW18" s="597">
        <f t="shared" si="43"/>
        <v>0</v>
      </c>
      <c r="AX18" s="597">
        <f t="shared" si="44"/>
        <v>0</v>
      </c>
      <c r="AY18" s="597">
        <f t="shared" si="45"/>
        <v>0</v>
      </c>
      <c r="AZ18" s="597">
        <f t="shared" si="46"/>
        <v>0</v>
      </c>
      <c r="BA18" s="597">
        <f t="shared" si="47"/>
        <v>0</v>
      </c>
      <c r="BB18" s="597">
        <f t="shared" si="48"/>
        <v>0</v>
      </c>
      <c r="BC18" s="597">
        <f t="shared" si="49"/>
        <v>0</v>
      </c>
      <c r="BD18" s="597">
        <f t="shared" si="50"/>
        <v>0</v>
      </c>
      <c r="BE18" s="597">
        <f t="shared" si="51"/>
        <v>0</v>
      </c>
      <c r="BF18" s="597">
        <f t="shared" si="52"/>
        <v>0</v>
      </c>
      <c r="BG18" s="597">
        <f t="shared" si="53"/>
        <v>0</v>
      </c>
      <c r="BH18" s="597">
        <f t="shared" si="54"/>
        <v>0</v>
      </c>
      <c r="BI18" s="597">
        <f t="shared" si="55"/>
        <v>0</v>
      </c>
      <c r="BJ18" s="597">
        <f t="shared" si="56"/>
        <v>0</v>
      </c>
      <c r="BK18" s="597">
        <f t="shared" si="57"/>
        <v>0</v>
      </c>
      <c r="BL18" s="597">
        <f t="shared" si="58"/>
        <v>0</v>
      </c>
      <c r="BM18" s="597">
        <f t="shared" si="59"/>
        <v>0</v>
      </c>
      <c r="BN18" s="597">
        <f t="shared" si="60"/>
        <v>0</v>
      </c>
      <c r="BO18" s="392"/>
      <c r="BP18" s="392"/>
      <c r="BQ18" s="392"/>
      <c r="BR18" s="392"/>
      <c r="BS18" s="392"/>
      <c r="BT18" s="392"/>
      <c r="BU18" s="392"/>
      <c r="BV18" s="392"/>
      <c r="BW18" s="392"/>
      <c r="BX18" s="392"/>
      <c r="BY18" s="392"/>
      <c r="BZ18" s="392"/>
      <c r="CA18" s="392"/>
      <c r="CB18" s="392"/>
    </row>
    <row r="19" spans="1:80" x14ac:dyDescent="0.2">
      <c r="A19" s="384" t="s">
        <v>65</v>
      </c>
      <c r="B19" s="35" t="s">
        <v>167</v>
      </c>
      <c r="C19" s="394" t="s">
        <v>58</v>
      </c>
      <c r="D19" s="390">
        <f t="shared" si="61"/>
        <v>0</v>
      </c>
      <c r="E19" s="390">
        <f t="shared" si="6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K19" s="597">
        <f t="shared" si="63"/>
        <v>0</v>
      </c>
      <c r="AL19" s="597">
        <f t="shared" si="32"/>
        <v>0</v>
      </c>
      <c r="AM19" s="597">
        <f t="shared" si="33"/>
        <v>0</v>
      </c>
      <c r="AN19" s="597">
        <f t="shared" si="34"/>
        <v>0</v>
      </c>
      <c r="AO19" s="597">
        <f t="shared" si="35"/>
        <v>0</v>
      </c>
      <c r="AP19" s="597">
        <f t="shared" si="36"/>
        <v>0</v>
      </c>
      <c r="AQ19" s="597">
        <f t="shared" si="37"/>
        <v>0</v>
      </c>
      <c r="AR19" s="597">
        <f t="shared" si="38"/>
        <v>0</v>
      </c>
      <c r="AS19" s="597">
        <f t="shared" si="39"/>
        <v>0</v>
      </c>
      <c r="AT19" s="597">
        <f t="shared" si="40"/>
        <v>0</v>
      </c>
      <c r="AU19" s="597">
        <f t="shared" si="41"/>
        <v>0</v>
      </c>
      <c r="AV19" s="597">
        <f t="shared" si="42"/>
        <v>0</v>
      </c>
      <c r="AW19" s="597">
        <f t="shared" si="43"/>
        <v>0</v>
      </c>
      <c r="AX19" s="597">
        <f t="shared" si="44"/>
        <v>0</v>
      </c>
      <c r="AY19" s="597">
        <f t="shared" si="45"/>
        <v>0</v>
      </c>
      <c r="AZ19" s="597">
        <f t="shared" si="46"/>
        <v>0</v>
      </c>
      <c r="BA19" s="597">
        <f t="shared" si="47"/>
        <v>0</v>
      </c>
      <c r="BB19" s="597">
        <f t="shared" si="48"/>
        <v>0</v>
      </c>
      <c r="BC19" s="597">
        <f t="shared" si="49"/>
        <v>0</v>
      </c>
      <c r="BD19" s="597">
        <f t="shared" si="50"/>
        <v>0</v>
      </c>
      <c r="BE19" s="597">
        <f t="shared" si="51"/>
        <v>0</v>
      </c>
      <c r="BF19" s="597">
        <f t="shared" si="52"/>
        <v>0</v>
      </c>
      <c r="BG19" s="597">
        <f t="shared" si="53"/>
        <v>0</v>
      </c>
      <c r="BH19" s="597">
        <f t="shared" si="54"/>
        <v>0</v>
      </c>
      <c r="BI19" s="597">
        <f t="shared" si="55"/>
        <v>0</v>
      </c>
      <c r="BJ19" s="597">
        <f t="shared" si="56"/>
        <v>0</v>
      </c>
      <c r="BK19" s="597">
        <f t="shared" si="57"/>
        <v>0</v>
      </c>
      <c r="BL19" s="597">
        <f t="shared" si="58"/>
        <v>0</v>
      </c>
      <c r="BM19" s="597">
        <f t="shared" si="59"/>
        <v>0</v>
      </c>
      <c r="BN19" s="597">
        <f t="shared" si="60"/>
        <v>0</v>
      </c>
    </row>
    <row r="20" spans="1:80" x14ac:dyDescent="0.2">
      <c r="A20" s="384" t="s">
        <v>67</v>
      </c>
      <c r="B20" s="35" t="s">
        <v>167</v>
      </c>
      <c r="C20" s="394" t="s">
        <v>58</v>
      </c>
      <c r="D20" s="390">
        <f t="shared" si="61"/>
        <v>0</v>
      </c>
      <c r="E20" s="390">
        <f t="shared" si="6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K20" s="597">
        <f t="shared" si="63"/>
        <v>0</v>
      </c>
      <c r="AL20" s="597">
        <f t="shared" si="32"/>
        <v>0</v>
      </c>
      <c r="AM20" s="597">
        <f t="shared" si="33"/>
        <v>0</v>
      </c>
      <c r="AN20" s="597">
        <f t="shared" si="34"/>
        <v>0</v>
      </c>
      <c r="AO20" s="597">
        <f t="shared" si="35"/>
        <v>0</v>
      </c>
      <c r="AP20" s="597">
        <f t="shared" si="36"/>
        <v>0</v>
      </c>
      <c r="AQ20" s="597">
        <f t="shared" si="37"/>
        <v>0</v>
      </c>
      <c r="AR20" s="597">
        <f t="shared" si="38"/>
        <v>0</v>
      </c>
      <c r="AS20" s="597">
        <f t="shared" si="39"/>
        <v>0</v>
      </c>
      <c r="AT20" s="597">
        <f t="shared" si="40"/>
        <v>0</v>
      </c>
      <c r="AU20" s="597">
        <f t="shared" si="41"/>
        <v>0</v>
      </c>
      <c r="AV20" s="597">
        <f t="shared" si="42"/>
        <v>0</v>
      </c>
      <c r="AW20" s="597">
        <f t="shared" si="43"/>
        <v>0</v>
      </c>
      <c r="AX20" s="597">
        <f t="shared" si="44"/>
        <v>0</v>
      </c>
      <c r="AY20" s="597">
        <f t="shared" si="45"/>
        <v>0</v>
      </c>
      <c r="AZ20" s="597">
        <f t="shared" si="46"/>
        <v>0</v>
      </c>
      <c r="BA20" s="597">
        <f t="shared" si="47"/>
        <v>0</v>
      </c>
      <c r="BB20" s="597">
        <f t="shared" si="48"/>
        <v>0</v>
      </c>
      <c r="BC20" s="597">
        <f t="shared" si="49"/>
        <v>0</v>
      </c>
      <c r="BD20" s="597">
        <f t="shared" si="50"/>
        <v>0</v>
      </c>
      <c r="BE20" s="597">
        <f t="shared" si="51"/>
        <v>0</v>
      </c>
      <c r="BF20" s="597">
        <f t="shared" si="52"/>
        <v>0</v>
      </c>
      <c r="BG20" s="597">
        <f t="shared" si="53"/>
        <v>0</v>
      </c>
      <c r="BH20" s="597">
        <f t="shared" si="54"/>
        <v>0</v>
      </c>
      <c r="BI20" s="597">
        <f t="shared" si="55"/>
        <v>0</v>
      </c>
      <c r="BJ20" s="597">
        <f t="shared" si="56"/>
        <v>0</v>
      </c>
      <c r="BK20" s="597">
        <f t="shared" si="57"/>
        <v>0</v>
      </c>
      <c r="BL20" s="597">
        <f t="shared" si="58"/>
        <v>0</v>
      </c>
      <c r="BM20" s="597">
        <f t="shared" si="59"/>
        <v>0</v>
      </c>
      <c r="BN20" s="597">
        <f t="shared" si="60"/>
        <v>0</v>
      </c>
    </row>
    <row r="21" spans="1:80" x14ac:dyDescent="0.2">
      <c r="A21" s="384" t="s">
        <v>115</v>
      </c>
      <c r="B21" s="35" t="s">
        <v>167</v>
      </c>
      <c r="C21" s="394" t="s">
        <v>58</v>
      </c>
      <c r="D21" s="390">
        <f t="shared" si="61"/>
        <v>0</v>
      </c>
      <c r="E21" s="390">
        <f t="shared" si="6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597">
        <f t="shared" si="63"/>
        <v>0</v>
      </c>
      <c r="AL21" s="597">
        <f t="shared" si="32"/>
        <v>0</v>
      </c>
      <c r="AM21" s="597">
        <f t="shared" si="33"/>
        <v>0</v>
      </c>
      <c r="AN21" s="597">
        <f t="shared" si="34"/>
        <v>0</v>
      </c>
      <c r="AO21" s="597">
        <f t="shared" si="35"/>
        <v>0</v>
      </c>
      <c r="AP21" s="597">
        <f t="shared" si="36"/>
        <v>0</v>
      </c>
      <c r="AQ21" s="597">
        <f t="shared" si="37"/>
        <v>0</v>
      </c>
      <c r="AR21" s="597">
        <f t="shared" si="38"/>
        <v>0</v>
      </c>
      <c r="AS21" s="597">
        <f t="shared" si="39"/>
        <v>0</v>
      </c>
      <c r="AT21" s="597">
        <f t="shared" si="40"/>
        <v>0</v>
      </c>
      <c r="AU21" s="597">
        <f t="shared" si="41"/>
        <v>0</v>
      </c>
      <c r="AV21" s="597">
        <f t="shared" si="42"/>
        <v>0</v>
      </c>
      <c r="AW21" s="597">
        <f t="shared" si="43"/>
        <v>0</v>
      </c>
      <c r="AX21" s="597">
        <f t="shared" si="44"/>
        <v>0</v>
      </c>
      <c r="AY21" s="597">
        <f t="shared" si="45"/>
        <v>0</v>
      </c>
      <c r="AZ21" s="597">
        <f t="shared" si="46"/>
        <v>0</v>
      </c>
      <c r="BA21" s="597">
        <f t="shared" si="47"/>
        <v>0</v>
      </c>
      <c r="BB21" s="597">
        <f t="shared" si="48"/>
        <v>0</v>
      </c>
      <c r="BC21" s="597">
        <f t="shared" si="49"/>
        <v>0</v>
      </c>
      <c r="BD21" s="597">
        <f t="shared" si="50"/>
        <v>0</v>
      </c>
      <c r="BE21" s="597">
        <f t="shared" si="51"/>
        <v>0</v>
      </c>
      <c r="BF21" s="597">
        <f t="shared" si="52"/>
        <v>0</v>
      </c>
      <c r="BG21" s="597">
        <f t="shared" si="53"/>
        <v>0</v>
      </c>
      <c r="BH21" s="597">
        <f t="shared" si="54"/>
        <v>0</v>
      </c>
      <c r="BI21" s="597">
        <f t="shared" si="55"/>
        <v>0</v>
      </c>
      <c r="BJ21" s="597">
        <f t="shared" si="56"/>
        <v>0</v>
      </c>
      <c r="BK21" s="597">
        <f t="shared" si="57"/>
        <v>0</v>
      </c>
      <c r="BL21" s="597">
        <f t="shared" si="58"/>
        <v>0</v>
      </c>
      <c r="BM21" s="597">
        <f t="shared" si="59"/>
        <v>0</v>
      </c>
      <c r="BN21" s="597">
        <f t="shared" si="60"/>
        <v>0</v>
      </c>
    </row>
    <row r="22" spans="1:80" x14ac:dyDescent="0.2">
      <c r="A22" s="384" t="s">
        <v>116</v>
      </c>
      <c r="B22" s="35" t="s">
        <v>167</v>
      </c>
      <c r="C22" s="394" t="s">
        <v>58</v>
      </c>
      <c r="D22" s="390">
        <f t="shared" si="61"/>
        <v>0</v>
      </c>
      <c r="E22" s="390">
        <f t="shared" si="6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597">
        <f t="shared" si="63"/>
        <v>0</v>
      </c>
      <c r="AL22" s="597">
        <f t="shared" si="32"/>
        <v>0</v>
      </c>
      <c r="AM22" s="597">
        <f t="shared" si="33"/>
        <v>0</v>
      </c>
      <c r="AN22" s="597">
        <f t="shared" si="34"/>
        <v>0</v>
      </c>
      <c r="AO22" s="597">
        <f t="shared" si="35"/>
        <v>0</v>
      </c>
      <c r="AP22" s="597">
        <f t="shared" si="36"/>
        <v>0</v>
      </c>
      <c r="AQ22" s="597">
        <f t="shared" si="37"/>
        <v>0</v>
      </c>
      <c r="AR22" s="597">
        <f t="shared" si="38"/>
        <v>0</v>
      </c>
      <c r="AS22" s="597">
        <f t="shared" si="39"/>
        <v>0</v>
      </c>
      <c r="AT22" s="597">
        <f t="shared" si="40"/>
        <v>0</v>
      </c>
      <c r="AU22" s="597">
        <f t="shared" si="41"/>
        <v>0</v>
      </c>
      <c r="AV22" s="597">
        <f t="shared" si="42"/>
        <v>0</v>
      </c>
      <c r="AW22" s="597">
        <f t="shared" si="43"/>
        <v>0</v>
      </c>
      <c r="AX22" s="597">
        <f t="shared" si="44"/>
        <v>0</v>
      </c>
      <c r="AY22" s="597">
        <f t="shared" si="45"/>
        <v>0</v>
      </c>
      <c r="AZ22" s="597">
        <f t="shared" si="46"/>
        <v>0</v>
      </c>
      <c r="BA22" s="597">
        <f t="shared" si="47"/>
        <v>0</v>
      </c>
      <c r="BB22" s="597">
        <f t="shared" si="48"/>
        <v>0</v>
      </c>
      <c r="BC22" s="597">
        <f t="shared" si="49"/>
        <v>0</v>
      </c>
      <c r="BD22" s="597">
        <f t="shared" si="50"/>
        <v>0</v>
      </c>
      <c r="BE22" s="597">
        <f t="shared" si="51"/>
        <v>0</v>
      </c>
      <c r="BF22" s="597">
        <f t="shared" si="52"/>
        <v>0</v>
      </c>
      <c r="BG22" s="597">
        <f t="shared" si="53"/>
        <v>0</v>
      </c>
      <c r="BH22" s="597">
        <f t="shared" si="54"/>
        <v>0</v>
      </c>
      <c r="BI22" s="597">
        <f t="shared" si="55"/>
        <v>0</v>
      </c>
      <c r="BJ22" s="597">
        <f t="shared" si="56"/>
        <v>0</v>
      </c>
      <c r="BK22" s="597">
        <f t="shared" si="57"/>
        <v>0</v>
      </c>
      <c r="BL22" s="597">
        <f t="shared" si="58"/>
        <v>0</v>
      </c>
      <c r="BM22" s="597">
        <f t="shared" si="59"/>
        <v>0</v>
      </c>
      <c r="BN22" s="597">
        <f t="shared" si="60"/>
        <v>0</v>
      </c>
    </row>
    <row r="23" spans="1:80" x14ac:dyDescent="0.2">
      <c r="A23" s="384" t="s">
        <v>117</v>
      </c>
      <c r="B23" s="35" t="s">
        <v>167</v>
      </c>
      <c r="C23" s="394" t="s">
        <v>58</v>
      </c>
      <c r="D23" s="390">
        <f t="shared" si="61"/>
        <v>0</v>
      </c>
      <c r="E23" s="390">
        <f t="shared" si="6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597">
        <f t="shared" si="63"/>
        <v>0</v>
      </c>
      <c r="AL23" s="597">
        <f t="shared" si="32"/>
        <v>0</v>
      </c>
      <c r="AM23" s="597">
        <f t="shared" si="33"/>
        <v>0</v>
      </c>
      <c r="AN23" s="597">
        <f t="shared" si="34"/>
        <v>0</v>
      </c>
      <c r="AO23" s="597">
        <f t="shared" si="35"/>
        <v>0</v>
      </c>
      <c r="AP23" s="597">
        <f t="shared" si="36"/>
        <v>0</v>
      </c>
      <c r="AQ23" s="597">
        <f t="shared" si="37"/>
        <v>0</v>
      </c>
      <c r="AR23" s="597">
        <f t="shared" si="38"/>
        <v>0</v>
      </c>
      <c r="AS23" s="597">
        <f t="shared" si="39"/>
        <v>0</v>
      </c>
      <c r="AT23" s="597">
        <f t="shared" si="40"/>
        <v>0</v>
      </c>
      <c r="AU23" s="597">
        <f t="shared" si="41"/>
        <v>0</v>
      </c>
      <c r="AV23" s="597">
        <f t="shared" si="42"/>
        <v>0</v>
      </c>
      <c r="AW23" s="597">
        <f t="shared" si="43"/>
        <v>0</v>
      </c>
      <c r="AX23" s="597">
        <f t="shared" si="44"/>
        <v>0</v>
      </c>
      <c r="AY23" s="597">
        <f t="shared" si="45"/>
        <v>0</v>
      </c>
      <c r="AZ23" s="597">
        <f t="shared" si="46"/>
        <v>0</v>
      </c>
      <c r="BA23" s="597">
        <f t="shared" si="47"/>
        <v>0</v>
      </c>
      <c r="BB23" s="597">
        <f t="shared" si="48"/>
        <v>0</v>
      </c>
      <c r="BC23" s="597">
        <f t="shared" si="49"/>
        <v>0</v>
      </c>
      <c r="BD23" s="597">
        <f t="shared" si="50"/>
        <v>0</v>
      </c>
      <c r="BE23" s="597">
        <f t="shared" si="51"/>
        <v>0</v>
      </c>
      <c r="BF23" s="597">
        <f t="shared" si="52"/>
        <v>0</v>
      </c>
      <c r="BG23" s="597">
        <f t="shared" si="53"/>
        <v>0</v>
      </c>
      <c r="BH23" s="597">
        <f t="shared" si="54"/>
        <v>0</v>
      </c>
      <c r="BI23" s="597">
        <f t="shared" si="55"/>
        <v>0</v>
      </c>
      <c r="BJ23" s="597">
        <f t="shared" si="56"/>
        <v>0</v>
      </c>
      <c r="BK23" s="597">
        <f t="shared" si="57"/>
        <v>0</v>
      </c>
      <c r="BL23" s="597">
        <f t="shared" si="58"/>
        <v>0</v>
      </c>
      <c r="BM23" s="597">
        <f t="shared" si="59"/>
        <v>0</v>
      </c>
      <c r="BN23" s="597">
        <f t="shared" si="60"/>
        <v>0</v>
      </c>
    </row>
    <row r="24" spans="1:80" s="393" customFormat="1" x14ac:dyDescent="0.2">
      <c r="A24" s="387">
        <v>3</v>
      </c>
      <c r="B24" s="388" t="s">
        <v>168</v>
      </c>
      <c r="C24" s="389" t="s">
        <v>58</v>
      </c>
      <c r="D24" s="390">
        <f t="shared" si="61"/>
        <v>0</v>
      </c>
      <c r="E24" s="390">
        <f t="shared" si="64"/>
        <v>0</v>
      </c>
      <c r="F24" s="391">
        <f>SUM(F25:F33)</f>
        <v>0</v>
      </c>
      <c r="G24" s="391">
        <f>SUM(G25:G33)</f>
        <v>0</v>
      </c>
      <c r="H24" s="391">
        <f t="shared" ref="H24:AI24" si="66">SUM(H25:H33)</f>
        <v>0</v>
      </c>
      <c r="I24" s="391">
        <f t="shared" si="66"/>
        <v>0</v>
      </c>
      <c r="J24" s="391">
        <f t="shared" si="66"/>
        <v>0</v>
      </c>
      <c r="K24" s="391">
        <f t="shared" si="66"/>
        <v>0</v>
      </c>
      <c r="L24" s="391">
        <f t="shared" si="66"/>
        <v>0</v>
      </c>
      <c r="M24" s="391">
        <f t="shared" si="66"/>
        <v>0</v>
      </c>
      <c r="N24" s="391">
        <f>SUM(N25:N33)</f>
        <v>0</v>
      </c>
      <c r="O24" s="391">
        <f t="shared" si="66"/>
        <v>0</v>
      </c>
      <c r="P24" s="391">
        <f t="shared" si="66"/>
        <v>0</v>
      </c>
      <c r="Q24" s="391">
        <f t="shared" si="66"/>
        <v>0</v>
      </c>
      <c r="R24" s="391">
        <f t="shared" si="66"/>
        <v>0</v>
      </c>
      <c r="S24" s="391">
        <f t="shared" si="66"/>
        <v>0</v>
      </c>
      <c r="T24" s="391">
        <f t="shared" si="66"/>
        <v>0</v>
      </c>
      <c r="U24" s="391">
        <f t="shared" si="66"/>
        <v>0</v>
      </c>
      <c r="V24" s="391">
        <f t="shared" si="66"/>
        <v>0</v>
      </c>
      <c r="W24" s="391">
        <f t="shared" si="66"/>
        <v>0</v>
      </c>
      <c r="X24" s="391">
        <f t="shared" si="66"/>
        <v>0</v>
      </c>
      <c r="Y24" s="391">
        <f t="shared" si="66"/>
        <v>0</v>
      </c>
      <c r="Z24" s="391">
        <f t="shared" si="66"/>
        <v>0</v>
      </c>
      <c r="AA24" s="391">
        <f t="shared" si="66"/>
        <v>0</v>
      </c>
      <c r="AB24" s="391">
        <f t="shared" si="66"/>
        <v>0</v>
      </c>
      <c r="AC24" s="391">
        <f t="shared" si="66"/>
        <v>0</v>
      </c>
      <c r="AD24" s="391">
        <f t="shared" si="66"/>
        <v>0</v>
      </c>
      <c r="AE24" s="391">
        <f t="shared" si="66"/>
        <v>0</v>
      </c>
      <c r="AF24" s="391">
        <f t="shared" si="66"/>
        <v>0</v>
      </c>
      <c r="AG24" s="391">
        <f t="shared" si="66"/>
        <v>0</v>
      </c>
      <c r="AH24" s="391">
        <f t="shared" si="66"/>
        <v>0</v>
      </c>
      <c r="AI24" s="391">
        <f t="shared" si="66"/>
        <v>0</v>
      </c>
      <c r="AJ24" s="305"/>
      <c r="AK24" s="597">
        <f t="shared" si="63"/>
        <v>0</v>
      </c>
      <c r="AL24" s="597">
        <f t="shared" si="32"/>
        <v>0</v>
      </c>
      <c r="AM24" s="597">
        <f t="shared" si="33"/>
        <v>0</v>
      </c>
      <c r="AN24" s="597">
        <f t="shared" si="34"/>
        <v>0</v>
      </c>
      <c r="AO24" s="597">
        <f t="shared" si="35"/>
        <v>0</v>
      </c>
      <c r="AP24" s="597">
        <f t="shared" si="36"/>
        <v>0</v>
      </c>
      <c r="AQ24" s="597">
        <f t="shared" si="37"/>
        <v>0</v>
      </c>
      <c r="AR24" s="597">
        <f t="shared" si="38"/>
        <v>0</v>
      </c>
      <c r="AS24" s="597">
        <f t="shared" si="39"/>
        <v>0</v>
      </c>
      <c r="AT24" s="597">
        <f t="shared" si="40"/>
        <v>0</v>
      </c>
      <c r="AU24" s="597">
        <f t="shared" si="41"/>
        <v>0</v>
      </c>
      <c r="AV24" s="597">
        <f t="shared" si="42"/>
        <v>0</v>
      </c>
      <c r="AW24" s="597">
        <f t="shared" si="43"/>
        <v>0</v>
      </c>
      <c r="AX24" s="597">
        <f t="shared" si="44"/>
        <v>0</v>
      </c>
      <c r="AY24" s="597">
        <f t="shared" si="45"/>
        <v>0</v>
      </c>
      <c r="AZ24" s="597">
        <f t="shared" si="46"/>
        <v>0</v>
      </c>
      <c r="BA24" s="597">
        <f t="shared" si="47"/>
        <v>0</v>
      </c>
      <c r="BB24" s="597">
        <f t="shared" si="48"/>
        <v>0</v>
      </c>
      <c r="BC24" s="597">
        <f t="shared" si="49"/>
        <v>0</v>
      </c>
      <c r="BD24" s="597">
        <f t="shared" si="50"/>
        <v>0</v>
      </c>
      <c r="BE24" s="597">
        <f t="shared" si="51"/>
        <v>0</v>
      </c>
      <c r="BF24" s="597">
        <f t="shared" si="52"/>
        <v>0</v>
      </c>
      <c r="BG24" s="597">
        <f t="shared" si="53"/>
        <v>0</v>
      </c>
      <c r="BH24" s="597">
        <f t="shared" si="54"/>
        <v>0</v>
      </c>
      <c r="BI24" s="597">
        <f t="shared" si="55"/>
        <v>0</v>
      </c>
      <c r="BJ24" s="597">
        <f t="shared" si="56"/>
        <v>0</v>
      </c>
      <c r="BK24" s="597">
        <f t="shared" si="57"/>
        <v>0</v>
      </c>
      <c r="BL24" s="597">
        <f t="shared" si="58"/>
        <v>0</v>
      </c>
      <c r="BM24" s="597">
        <f t="shared" si="59"/>
        <v>0</v>
      </c>
      <c r="BN24" s="597">
        <f t="shared" si="60"/>
        <v>0</v>
      </c>
      <c r="BO24" s="392"/>
      <c r="BP24" s="392"/>
      <c r="BQ24" s="392"/>
      <c r="BR24" s="392"/>
      <c r="BS24" s="392"/>
      <c r="BT24" s="392"/>
      <c r="BU24" s="392"/>
      <c r="BV24" s="392"/>
      <c r="BW24" s="392"/>
      <c r="BX24" s="392"/>
      <c r="BY24" s="392"/>
      <c r="BZ24" s="392"/>
      <c r="CA24" s="392"/>
      <c r="CB24" s="392"/>
    </row>
    <row r="25" spans="1:80" x14ac:dyDescent="0.2">
      <c r="A25" s="384" t="s">
        <v>90</v>
      </c>
      <c r="B25" s="35" t="s">
        <v>169</v>
      </c>
      <c r="C25" s="394" t="s">
        <v>58</v>
      </c>
      <c r="D25" s="390">
        <f t="shared" si="61"/>
        <v>0</v>
      </c>
      <c r="E25" s="390">
        <f t="shared" si="6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597">
        <f t="shared" si="63"/>
        <v>0</v>
      </c>
      <c r="AL25" s="597">
        <f t="shared" si="32"/>
        <v>0</v>
      </c>
      <c r="AM25" s="597">
        <f t="shared" si="33"/>
        <v>0</v>
      </c>
      <c r="AN25" s="597">
        <f t="shared" si="34"/>
        <v>0</v>
      </c>
      <c r="AO25" s="597">
        <f t="shared" si="35"/>
        <v>0</v>
      </c>
      <c r="AP25" s="597">
        <f t="shared" si="36"/>
        <v>0</v>
      </c>
      <c r="AQ25" s="597">
        <f t="shared" si="37"/>
        <v>0</v>
      </c>
      <c r="AR25" s="597">
        <f t="shared" si="38"/>
        <v>0</v>
      </c>
      <c r="AS25" s="597">
        <f t="shared" si="39"/>
        <v>0</v>
      </c>
      <c r="AT25" s="597">
        <f t="shared" si="40"/>
        <v>0</v>
      </c>
      <c r="AU25" s="597">
        <f t="shared" si="41"/>
        <v>0</v>
      </c>
      <c r="AV25" s="597">
        <f t="shared" si="42"/>
        <v>0</v>
      </c>
      <c r="AW25" s="597">
        <f t="shared" si="43"/>
        <v>0</v>
      </c>
      <c r="AX25" s="597">
        <f t="shared" si="44"/>
        <v>0</v>
      </c>
      <c r="AY25" s="597">
        <f t="shared" si="45"/>
        <v>0</v>
      </c>
      <c r="AZ25" s="597">
        <f t="shared" si="46"/>
        <v>0</v>
      </c>
      <c r="BA25" s="597">
        <f t="shared" si="47"/>
        <v>0</v>
      </c>
      <c r="BB25" s="597">
        <f t="shared" si="48"/>
        <v>0</v>
      </c>
      <c r="BC25" s="597">
        <f t="shared" si="49"/>
        <v>0</v>
      </c>
      <c r="BD25" s="597">
        <f t="shared" si="50"/>
        <v>0</v>
      </c>
      <c r="BE25" s="597">
        <f t="shared" si="51"/>
        <v>0</v>
      </c>
      <c r="BF25" s="597">
        <f t="shared" si="52"/>
        <v>0</v>
      </c>
      <c r="BG25" s="597">
        <f t="shared" si="53"/>
        <v>0</v>
      </c>
      <c r="BH25" s="597">
        <f t="shared" si="54"/>
        <v>0</v>
      </c>
      <c r="BI25" s="597">
        <f t="shared" si="55"/>
        <v>0</v>
      </c>
      <c r="BJ25" s="597">
        <f t="shared" si="56"/>
        <v>0</v>
      </c>
      <c r="BK25" s="597">
        <f t="shared" si="57"/>
        <v>0</v>
      </c>
      <c r="BL25" s="597">
        <f t="shared" si="58"/>
        <v>0</v>
      </c>
      <c r="BM25" s="597">
        <f t="shared" si="59"/>
        <v>0</v>
      </c>
      <c r="BN25" s="597">
        <f t="shared" si="60"/>
        <v>0</v>
      </c>
    </row>
    <row r="26" spans="1:80" x14ac:dyDescent="0.2">
      <c r="A26" s="384" t="s">
        <v>91</v>
      </c>
      <c r="B26" s="35" t="s">
        <v>169</v>
      </c>
      <c r="C26" s="394" t="s">
        <v>58</v>
      </c>
      <c r="D26" s="390">
        <f t="shared" si="61"/>
        <v>0</v>
      </c>
      <c r="E26" s="390">
        <f t="shared" si="6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K26" s="597">
        <f t="shared" si="63"/>
        <v>0</v>
      </c>
      <c r="AL26" s="597">
        <f t="shared" si="32"/>
        <v>0</v>
      </c>
      <c r="AM26" s="597">
        <f t="shared" si="33"/>
        <v>0</v>
      </c>
      <c r="AN26" s="597">
        <f t="shared" si="34"/>
        <v>0</v>
      </c>
      <c r="AO26" s="597">
        <f t="shared" si="35"/>
        <v>0</v>
      </c>
      <c r="AP26" s="597">
        <f t="shared" si="36"/>
        <v>0</v>
      </c>
      <c r="AQ26" s="597">
        <f t="shared" si="37"/>
        <v>0</v>
      </c>
      <c r="AR26" s="597">
        <f t="shared" si="38"/>
        <v>0</v>
      </c>
      <c r="AS26" s="597">
        <f t="shared" si="39"/>
        <v>0</v>
      </c>
      <c r="AT26" s="597">
        <f t="shared" si="40"/>
        <v>0</v>
      </c>
      <c r="AU26" s="597">
        <f t="shared" si="41"/>
        <v>0</v>
      </c>
      <c r="AV26" s="597">
        <f t="shared" si="42"/>
        <v>0</v>
      </c>
      <c r="AW26" s="597">
        <f t="shared" si="43"/>
        <v>0</v>
      </c>
      <c r="AX26" s="597">
        <f t="shared" si="44"/>
        <v>0</v>
      </c>
      <c r="AY26" s="597">
        <f t="shared" si="45"/>
        <v>0</v>
      </c>
      <c r="AZ26" s="597">
        <f t="shared" si="46"/>
        <v>0</v>
      </c>
      <c r="BA26" s="597">
        <f t="shared" si="47"/>
        <v>0</v>
      </c>
      <c r="BB26" s="597">
        <f t="shared" si="48"/>
        <v>0</v>
      </c>
      <c r="BC26" s="597">
        <f t="shared" si="49"/>
        <v>0</v>
      </c>
      <c r="BD26" s="597">
        <f t="shared" si="50"/>
        <v>0</v>
      </c>
      <c r="BE26" s="597">
        <f t="shared" si="51"/>
        <v>0</v>
      </c>
      <c r="BF26" s="597">
        <f t="shared" si="52"/>
        <v>0</v>
      </c>
      <c r="BG26" s="597">
        <f t="shared" si="53"/>
        <v>0</v>
      </c>
      <c r="BH26" s="597">
        <f t="shared" si="54"/>
        <v>0</v>
      </c>
      <c r="BI26" s="597">
        <f t="shared" si="55"/>
        <v>0</v>
      </c>
      <c r="BJ26" s="597">
        <f t="shared" si="56"/>
        <v>0</v>
      </c>
      <c r="BK26" s="597">
        <f t="shared" si="57"/>
        <v>0</v>
      </c>
      <c r="BL26" s="597">
        <f t="shared" si="58"/>
        <v>0</v>
      </c>
      <c r="BM26" s="597">
        <f t="shared" si="59"/>
        <v>0</v>
      </c>
      <c r="BN26" s="597">
        <f t="shared" si="60"/>
        <v>0</v>
      </c>
    </row>
    <row r="27" spans="1:80" x14ac:dyDescent="0.2">
      <c r="A27" s="384" t="s">
        <v>171</v>
      </c>
      <c r="B27" s="35" t="s">
        <v>169</v>
      </c>
      <c r="C27" s="394" t="s">
        <v>58</v>
      </c>
      <c r="D27" s="390">
        <f t="shared" si="61"/>
        <v>0</v>
      </c>
      <c r="E27" s="390">
        <f t="shared" si="6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K27" s="597">
        <f t="shared" si="63"/>
        <v>0</v>
      </c>
      <c r="AL27" s="597">
        <f t="shared" si="32"/>
        <v>0</v>
      </c>
      <c r="AM27" s="597">
        <f t="shared" si="33"/>
        <v>0</v>
      </c>
      <c r="AN27" s="597">
        <f t="shared" si="34"/>
        <v>0</v>
      </c>
      <c r="AO27" s="597">
        <f t="shared" si="35"/>
        <v>0</v>
      </c>
      <c r="AP27" s="597">
        <f t="shared" si="36"/>
        <v>0</v>
      </c>
      <c r="AQ27" s="597">
        <f t="shared" si="37"/>
        <v>0</v>
      </c>
      <c r="AR27" s="597">
        <f t="shared" si="38"/>
        <v>0</v>
      </c>
      <c r="AS27" s="597">
        <f t="shared" si="39"/>
        <v>0</v>
      </c>
      <c r="AT27" s="597">
        <f t="shared" si="40"/>
        <v>0</v>
      </c>
      <c r="AU27" s="597">
        <f t="shared" si="41"/>
        <v>0</v>
      </c>
      <c r="AV27" s="597">
        <f t="shared" si="42"/>
        <v>0</v>
      </c>
      <c r="AW27" s="597">
        <f t="shared" si="43"/>
        <v>0</v>
      </c>
      <c r="AX27" s="597">
        <f t="shared" si="44"/>
        <v>0</v>
      </c>
      <c r="AY27" s="597">
        <f t="shared" si="45"/>
        <v>0</v>
      </c>
      <c r="AZ27" s="597">
        <f t="shared" si="46"/>
        <v>0</v>
      </c>
      <c r="BA27" s="597">
        <f t="shared" si="47"/>
        <v>0</v>
      </c>
      <c r="BB27" s="597">
        <f t="shared" si="48"/>
        <v>0</v>
      </c>
      <c r="BC27" s="597">
        <f t="shared" si="49"/>
        <v>0</v>
      </c>
      <c r="BD27" s="597">
        <f t="shared" si="50"/>
        <v>0</v>
      </c>
      <c r="BE27" s="597">
        <f t="shared" si="51"/>
        <v>0</v>
      </c>
      <c r="BF27" s="597">
        <f t="shared" si="52"/>
        <v>0</v>
      </c>
      <c r="BG27" s="597">
        <f t="shared" si="53"/>
        <v>0</v>
      </c>
      <c r="BH27" s="597">
        <f t="shared" si="54"/>
        <v>0</v>
      </c>
      <c r="BI27" s="597">
        <f t="shared" si="55"/>
        <v>0</v>
      </c>
      <c r="BJ27" s="597">
        <f t="shared" si="56"/>
        <v>0</v>
      </c>
      <c r="BK27" s="597">
        <f t="shared" si="57"/>
        <v>0</v>
      </c>
      <c r="BL27" s="597">
        <f t="shared" si="58"/>
        <v>0</v>
      </c>
      <c r="BM27" s="597">
        <f t="shared" si="59"/>
        <v>0</v>
      </c>
      <c r="BN27" s="597">
        <f t="shared" si="60"/>
        <v>0</v>
      </c>
    </row>
    <row r="28" spans="1:80" x14ac:dyDescent="0.2">
      <c r="A28" s="384" t="s">
        <v>184</v>
      </c>
      <c r="B28" s="35" t="s">
        <v>169</v>
      </c>
      <c r="C28" s="394" t="s">
        <v>58</v>
      </c>
      <c r="D28" s="390">
        <f t="shared" si="61"/>
        <v>0</v>
      </c>
      <c r="E28" s="390">
        <f t="shared" si="6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K28" s="597">
        <f t="shared" si="63"/>
        <v>0</v>
      </c>
      <c r="AL28" s="597">
        <f t="shared" si="32"/>
        <v>0</v>
      </c>
      <c r="AM28" s="597">
        <f t="shared" si="33"/>
        <v>0</v>
      </c>
      <c r="AN28" s="597">
        <f t="shared" si="34"/>
        <v>0</v>
      </c>
      <c r="AO28" s="597">
        <f t="shared" si="35"/>
        <v>0</v>
      </c>
      <c r="AP28" s="597">
        <f t="shared" si="36"/>
        <v>0</v>
      </c>
      <c r="AQ28" s="597">
        <f t="shared" si="37"/>
        <v>0</v>
      </c>
      <c r="AR28" s="597">
        <f t="shared" si="38"/>
        <v>0</v>
      </c>
      <c r="AS28" s="597">
        <f t="shared" si="39"/>
        <v>0</v>
      </c>
      <c r="AT28" s="597">
        <f t="shared" si="40"/>
        <v>0</v>
      </c>
      <c r="AU28" s="597">
        <f t="shared" si="41"/>
        <v>0</v>
      </c>
      <c r="AV28" s="597">
        <f t="shared" si="42"/>
        <v>0</v>
      </c>
      <c r="AW28" s="597">
        <f t="shared" si="43"/>
        <v>0</v>
      </c>
      <c r="AX28" s="597">
        <f t="shared" si="44"/>
        <v>0</v>
      </c>
      <c r="AY28" s="597">
        <f t="shared" si="45"/>
        <v>0</v>
      </c>
      <c r="AZ28" s="597">
        <f t="shared" si="46"/>
        <v>0</v>
      </c>
      <c r="BA28" s="597">
        <f t="shared" si="47"/>
        <v>0</v>
      </c>
      <c r="BB28" s="597">
        <f t="shared" si="48"/>
        <v>0</v>
      </c>
      <c r="BC28" s="597">
        <f t="shared" si="49"/>
        <v>0</v>
      </c>
      <c r="BD28" s="597">
        <f t="shared" si="50"/>
        <v>0</v>
      </c>
      <c r="BE28" s="597">
        <f t="shared" si="51"/>
        <v>0</v>
      </c>
      <c r="BF28" s="597">
        <f t="shared" si="52"/>
        <v>0</v>
      </c>
      <c r="BG28" s="597">
        <f t="shared" si="53"/>
        <v>0</v>
      </c>
      <c r="BH28" s="597">
        <f t="shared" si="54"/>
        <v>0</v>
      </c>
      <c r="BI28" s="597">
        <f t="shared" si="55"/>
        <v>0</v>
      </c>
      <c r="BJ28" s="597">
        <f t="shared" si="56"/>
        <v>0</v>
      </c>
      <c r="BK28" s="597">
        <f t="shared" si="57"/>
        <v>0</v>
      </c>
      <c r="BL28" s="597">
        <f t="shared" si="58"/>
        <v>0</v>
      </c>
      <c r="BM28" s="597">
        <f t="shared" si="59"/>
        <v>0</v>
      </c>
      <c r="BN28" s="597">
        <f t="shared" si="60"/>
        <v>0</v>
      </c>
    </row>
    <row r="29" spans="1:80" x14ac:dyDescent="0.2">
      <c r="A29" s="384" t="s">
        <v>185</v>
      </c>
      <c r="B29" s="35" t="s">
        <v>169</v>
      </c>
      <c r="C29" s="394" t="s">
        <v>58</v>
      </c>
      <c r="D29" s="390">
        <f t="shared" si="61"/>
        <v>0</v>
      </c>
      <c r="E29" s="390">
        <f t="shared" si="6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K29" s="597">
        <f t="shared" si="63"/>
        <v>0</v>
      </c>
      <c r="AL29" s="597">
        <f t="shared" si="32"/>
        <v>0</v>
      </c>
      <c r="AM29" s="597">
        <f t="shared" si="33"/>
        <v>0</v>
      </c>
      <c r="AN29" s="597">
        <f t="shared" si="34"/>
        <v>0</v>
      </c>
      <c r="AO29" s="597">
        <f t="shared" si="35"/>
        <v>0</v>
      </c>
      <c r="AP29" s="597">
        <f t="shared" si="36"/>
        <v>0</v>
      </c>
      <c r="AQ29" s="597">
        <f t="shared" si="37"/>
        <v>0</v>
      </c>
      <c r="AR29" s="597">
        <f t="shared" si="38"/>
        <v>0</v>
      </c>
      <c r="AS29" s="597">
        <f t="shared" si="39"/>
        <v>0</v>
      </c>
      <c r="AT29" s="597">
        <f t="shared" si="40"/>
        <v>0</v>
      </c>
      <c r="AU29" s="597">
        <f t="shared" si="41"/>
        <v>0</v>
      </c>
      <c r="AV29" s="597">
        <f t="shared" si="42"/>
        <v>0</v>
      </c>
      <c r="AW29" s="597">
        <f t="shared" si="43"/>
        <v>0</v>
      </c>
      <c r="AX29" s="597">
        <f t="shared" si="44"/>
        <v>0</v>
      </c>
      <c r="AY29" s="597">
        <f t="shared" si="45"/>
        <v>0</v>
      </c>
      <c r="AZ29" s="597">
        <f t="shared" si="46"/>
        <v>0</v>
      </c>
      <c r="BA29" s="597">
        <f t="shared" si="47"/>
        <v>0</v>
      </c>
      <c r="BB29" s="597">
        <f t="shared" si="48"/>
        <v>0</v>
      </c>
      <c r="BC29" s="597">
        <f t="shared" si="49"/>
        <v>0</v>
      </c>
      <c r="BD29" s="597">
        <f t="shared" si="50"/>
        <v>0</v>
      </c>
      <c r="BE29" s="597">
        <f t="shared" si="51"/>
        <v>0</v>
      </c>
      <c r="BF29" s="597">
        <f t="shared" si="52"/>
        <v>0</v>
      </c>
      <c r="BG29" s="597">
        <f t="shared" si="53"/>
        <v>0</v>
      </c>
      <c r="BH29" s="597">
        <f t="shared" si="54"/>
        <v>0</v>
      </c>
      <c r="BI29" s="597">
        <f t="shared" si="55"/>
        <v>0</v>
      </c>
      <c r="BJ29" s="597">
        <f t="shared" si="56"/>
        <v>0</v>
      </c>
      <c r="BK29" s="597">
        <f t="shared" si="57"/>
        <v>0</v>
      </c>
      <c r="BL29" s="597">
        <f t="shared" si="58"/>
        <v>0</v>
      </c>
      <c r="BM29" s="597">
        <f t="shared" si="59"/>
        <v>0</v>
      </c>
      <c r="BN29" s="597">
        <f t="shared" si="60"/>
        <v>0</v>
      </c>
    </row>
    <row r="30" spans="1:80" x14ac:dyDescent="0.2">
      <c r="A30" s="384" t="s">
        <v>186</v>
      </c>
      <c r="B30" s="35" t="s">
        <v>169</v>
      </c>
      <c r="C30" s="394" t="s">
        <v>58</v>
      </c>
      <c r="D30" s="390">
        <f t="shared" si="61"/>
        <v>0</v>
      </c>
      <c r="E30" s="390">
        <f t="shared" si="6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597">
        <f t="shared" si="63"/>
        <v>0</v>
      </c>
      <c r="AL30" s="597">
        <f t="shared" si="32"/>
        <v>0</v>
      </c>
      <c r="AM30" s="597">
        <f t="shared" si="33"/>
        <v>0</v>
      </c>
      <c r="AN30" s="597">
        <f t="shared" si="34"/>
        <v>0</v>
      </c>
      <c r="AO30" s="597">
        <f t="shared" si="35"/>
        <v>0</v>
      </c>
      <c r="AP30" s="597">
        <f t="shared" si="36"/>
        <v>0</v>
      </c>
      <c r="AQ30" s="597">
        <f t="shared" si="37"/>
        <v>0</v>
      </c>
      <c r="AR30" s="597">
        <f t="shared" si="38"/>
        <v>0</v>
      </c>
      <c r="AS30" s="597">
        <f t="shared" si="39"/>
        <v>0</v>
      </c>
      <c r="AT30" s="597">
        <f t="shared" si="40"/>
        <v>0</v>
      </c>
      <c r="AU30" s="597">
        <f t="shared" si="41"/>
        <v>0</v>
      </c>
      <c r="AV30" s="597">
        <f t="shared" si="42"/>
        <v>0</v>
      </c>
      <c r="AW30" s="597">
        <f t="shared" si="43"/>
        <v>0</v>
      </c>
      <c r="AX30" s="597">
        <f t="shared" si="44"/>
        <v>0</v>
      </c>
      <c r="AY30" s="597">
        <f t="shared" si="45"/>
        <v>0</v>
      </c>
      <c r="AZ30" s="597">
        <f t="shared" si="46"/>
        <v>0</v>
      </c>
      <c r="BA30" s="597">
        <f t="shared" si="47"/>
        <v>0</v>
      </c>
      <c r="BB30" s="597">
        <f t="shared" si="48"/>
        <v>0</v>
      </c>
      <c r="BC30" s="597">
        <f t="shared" si="49"/>
        <v>0</v>
      </c>
      <c r="BD30" s="597">
        <f t="shared" si="50"/>
        <v>0</v>
      </c>
      <c r="BE30" s="597">
        <f t="shared" si="51"/>
        <v>0</v>
      </c>
      <c r="BF30" s="597">
        <f t="shared" si="52"/>
        <v>0</v>
      </c>
      <c r="BG30" s="597">
        <f t="shared" si="53"/>
        <v>0</v>
      </c>
      <c r="BH30" s="597">
        <f t="shared" si="54"/>
        <v>0</v>
      </c>
      <c r="BI30" s="597">
        <f t="shared" si="55"/>
        <v>0</v>
      </c>
      <c r="BJ30" s="597">
        <f t="shared" si="56"/>
        <v>0</v>
      </c>
      <c r="BK30" s="597">
        <f t="shared" si="57"/>
        <v>0</v>
      </c>
      <c r="BL30" s="597">
        <f t="shared" si="58"/>
        <v>0</v>
      </c>
      <c r="BM30" s="597">
        <f t="shared" si="59"/>
        <v>0</v>
      </c>
      <c r="BN30" s="597">
        <f t="shared" si="60"/>
        <v>0</v>
      </c>
    </row>
    <row r="31" spans="1:80" x14ac:dyDescent="0.2">
      <c r="A31" s="384" t="s">
        <v>187</v>
      </c>
      <c r="B31" s="35" t="s">
        <v>169</v>
      </c>
      <c r="C31" s="394" t="s">
        <v>58</v>
      </c>
      <c r="D31" s="390">
        <f t="shared" si="61"/>
        <v>0</v>
      </c>
      <c r="E31" s="390">
        <f t="shared" si="6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K31" s="597">
        <f t="shared" si="63"/>
        <v>0</v>
      </c>
      <c r="AL31" s="597">
        <f t="shared" si="32"/>
        <v>0</v>
      </c>
      <c r="AM31" s="597">
        <f t="shared" si="33"/>
        <v>0</v>
      </c>
      <c r="AN31" s="597">
        <f t="shared" si="34"/>
        <v>0</v>
      </c>
      <c r="AO31" s="597">
        <f t="shared" si="35"/>
        <v>0</v>
      </c>
      <c r="AP31" s="597">
        <f t="shared" si="36"/>
        <v>0</v>
      </c>
      <c r="AQ31" s="597">
        <f t="shared" si="37"/>
        <v>0</v>
      </c>
      <c r="AR31" s="597">
        <f t="shared" si="38"/>
        <v>0</v>
      </c>
      <c r="AS31" s="597">
        <f t="shared" si="39"/>
        <v>0</v>
      </c>
      <c r="AT31" s="597">
        <f t="shared" si="40"/>
        <v>0</v>
      </c>
      <c r="AU31" s="597">
        <f t="shared" si="41"/>
        <v>0</v>
      </c>
      <c r="AV31" s="597">
        <f t="shared" si="42"/>
        <v>0</v>
      </c>
      <c r="AW31" s="597">
        <f t="shared" si="43"/>
        <v>0</v>
      </c>
      <c r="AX31" s="597">
        <f t="shared" si="44"/>
        <v>0</v>
      </c>
      <c r="AY31" s="597">
        <f t="shared" si="45"/>
        <v>0</v>
      </c>
      <c r="AZ31" s="597">
        <f t="shared" si="46"/>
        <v>0</v>
      </c>
      <c r="BA31" s="597">
        <f t="shared" si="47"/>
        <v>0</v>
      </c>
      <c r="BB31" s="597">
        <f t="shared" si="48"/>
        <v>0</v>
      </c>
      <c r="BC31" s="597">
        <f t="shared" si="49"/>
        <v>0</v>
      </c>
      <c r="BD31" s="597">
        <f t="shared" si="50"/>
        <v>0</v>
      </c>
      <c r="BE31" s="597">
        <f t="shared" si="51"/>
        <v>0</v>
      </c>
      <c r="BF31" s="597">
        <f t="shared" si="52"/>
        <v>0</v>
      </c>
      <c r="BG31" s="597">
        <f t="shared" si="53"/>
        <v>0</v>
      </c>
      <c r="BH31" s="597">
        <f t="shared" si="54"/>
        <v>0</v>
      </c>
      <c r="BI31" s="597">
        <f t="shared" si="55"/>
        <v>0</v>
      </c>
      <c r="BJ31" s="597">
        <f t="shared" si="56"/>
        <v>0</v>
      </c>
      <c r="BK31" s="597">
        <f t="shared" si="57"/>
        <v>0</v>
      </c>
      <c r="BL31" s="597">
        <f t="shared" si="58"/>
        <v>0</v>
      </c>
      <c r="BM31" s="597">
        <f t="shared" si="59"/>
        <v>0</v>
      </c>
      <c r="BN31" s="597">
        <f t="shared" si="60"/>
        <v>0</v>
      </c>
    </row>
    <row r="32" spans="1:80" x14ac:dyDescent="0.2">
      <c r="A32" s="384" t="s">
        <v>188</v>
      </c>
      <c r="B32" s="35" t="s">
        <v>169</v>
      </c>
      <c r="C32" s="394" t="s">
        <v>58</v>
      </c>
      <c r="D32" s="390">
        <f t="shared" si="61"/>
        <v>0</v>
      </c>
      <c r="E32" s="390">
        <f t="shared" si="6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K32" s="597">
        <f t="shared" si="63"/>
        <v>0</v>
      </c>
      <c r="AL32" s="597">
        <f t="shared" si="32"/>
        <v>0</v>
      </c>
      <c r="AM32" s="597">
        <f t="shared" si="33"/>
        <v>0</v>
      </c>
      <c r="AN32" s="597">
        <f t="shared" si="34"/>
        <v>0</v>
      </c>
      <c r="AO32" s="597">
        <f t="shared" si="35"/>
        <v>0</v>
      </c>
      <c r="AP32" s="597">
        <f t="shared" si="36"/>
        <v>0</v>
      </c>
      <c r="AQ32" s="597">
        <f t="shared" si="37"/>
        <v>0</v>
      </c>
      <c r="AR32" s="597">
        <f t="shared" si="38"/>
        <v>0</v>
      </c>
      <c r="AS32" s="597">
        <f t="shared" si="39"/>
        <v>0</v>
      </c>
      <c r="AT32" s="597">
        <f t="shared" si="40"/>
        <v>0</v>
      </c>
      <c r="AU32" s="597">
        <f t="shared" si="41"/>
        <v>0</v>
      </c>
      <c r="AV32" s="597">
        <f t="shared" si="42"/>
        <v>0</v>
      </c>
      <c r="AW32" s="597">
        <f t="shared" si="43"/>
        <v>0</v>
      </c>
      <c r="AX32" s="597">
        <f t="shared" si="44"/>
        <v>0</v>
      </c>
      <c r="AY32" s="597">
        <f t="shared" si="45"/>
        <v>0</v>
      </c>
      <c r="AZ32" s="597">
        <f t="shared" si="46"/>
        <v>0</v>
      </c>
      <c r="BA32" s="597">
        <f t="shared" si="47"/>
        <v>0</v>
      </c>
      <c r="BB32" s="597">
        <f t="shared" si="48"/>
        <v>0</v>
      </c>
      <c r="BC32" s="597">
        <f t="shared" si="49"/>
        <v>0</v>
      </c>
      <c r="BD32" s="597">
        <f t="shared" si="50"/>
        <v>0</v>
      </c>
      <c r="BE32" s="597">
        <f t="shared" si="51"/>
        <v>0</v>
      </c>
      <c r="BF32" s="597">
        <f t="shared" si="52"/>
        <v>0</v>
      </c>
      <c r="BG32" s="597">
        <f t="shared" si="53"/>
        <v>0</v>
      </c>
      <c r="BH32" s="597">
        <f t="shared" si="54"/>
        <v>0</v>
      </c>
      <c r="BI32" s="597">
        <f t="shared" si="55"/>
        <v>0</v>
      </c>
      <c r="BJ32" s="597">
        <f t="shared" si="56"/>
        <v>0</v>
      </c>
      <c r="BK32" s="597">
        <f t="shared" si="57"/>
        <v>0</v>
      </c>
      <c r="BL32" s="597">
        <f t="shared" si="58"/>
        <v>0</v>
      </c>
      <c r="BM32" s="597">
        <f t="shared" si="59"/>
        <v>0</v>
      </c>
      <c r="BN32" s="597">
        <f t="shared" si="60"/>
        <v>0</v>
      </c>
    </row>
    <row r="33" spans="1:80" x14ac:dyDescent="0.2">
      <c r="A33" s="384" t="s">
        <v>196</v>
      </c>
      <c r="B33" s="35" t="s">
        <v>169</v>
      </c>
      <c r="C33" s="394" t="s">
        <v>58</v>
      </c>
      <c r="D33" s="390">
        <f t="shared" si="61"/>
        <v>0</v>
      </c>
      <c r="E33" s="390">
        <f t="shared" si="6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K33" s="597">
        <f t="shared" si="63"/>
        <v>0</v>
      </c>
      <c r="AL33" s="597">
        <f t="shared" si="32"/>
        <v>0</v>
      </c>
      <c r="AM33" s="597">
        <f t="shared" si="33"/>
        <v>0</v>
      </c>
      <c r="AN33" s="597">
        <f t="shared" si="34"/>
        <v>0</v>
      </c>
      <c r="AO33" s="597">
        <f t="shared" si="35"/>
        <v>0</v>
      </c>
      <c r="AP33" s="597">
        <f t="shared" si="36"/>
        <v>0</v>
      </c>
      <c r="AQ33" s="597">
        <f t="shared" si="37"/>
        <v>0</v>
      </c>
      <c r="AR33" s="597">
        <f t="shared" si="38"/>
        <v>0</v>
      </c>
      <c r="AS33" s="597">
        <f t="shared" si="39"/>
        <v>0</v>
      </c>
      <c r="AT33" s="597">
        <f t="shared" si="40"/>
        <v>0</v>
      </c>
      <c r="AU33" s="597">
        <f t="shared" si="41"/>
        <v>0</v>
      </c>
      <c r="AV33" s="597">
        <f t="shared" si="42"/>
        <v>0</v>
      </c>
      <c r="AW33" s="597">
        <f t="shared" si="43"/>
        <v>0</v>
      </c>
      <c r="AX33" s="597">
        <f t="shared" si="44"/>
        <v>0</v>
      </c>
      <c r="AY33" s="597">
        <f t="shared" si="45"/>
        <v>0</v>
      </c>
      <c r="AZ33" s="597">
        <f t="shared" si="46"/>
        <v>0</v>
      </c>
      <c r="BA33" s="597">
        <f t="shared" si="47"/>
        <v>0</v>
      </c>
      <c r="BB33" s="597">
        <f t="shared" si="48"/>
        <v>0</v>
      </c>
      <c r="BC33" s="597">
        <f t="shared" si="49"/>
        <v>0</v>
      </c>
      <c r="BD33" s="597">
        <f t="shared" si="50"/>
        <v>0</v>
      </c>
      <c r="BE33" s="597">
        <f t="shared" si="51"/>
        <v>0</v>
      </c>
      <c r="BF33" s="597">
        <f t="shared" si="52"/>
        <v>0</v>
      </c>
      <c r="BG33" s="597">
        <f t="shared" si="53"/>
        <v>0</v>
      </c>
      <c r="BH33" s="597">
        <f t="shared" si="54"/>
        <v>0</v>
      </c>
      <c r="BI33" s="597">
        <f t="shared" si="55"/>
        <v>0</v>
      </c>
      <c r="BJ33" s="597">
        <f t="shared" si="56"/>
        <v>0</v>
      </c>
      <c r="BK33" s="597">
        <f t="shared" si="57"/>
        <v>0</v>
      </c>
      <c r="BL33" s="597">
        <f t="shared" si="58"/>
        <v>0</v>
      </c>
      <c r="BM33" s="597">
        <f t="shared" si="59"/>
        <v>0</v>
      </c>
      <c r="BN33" s="597">
        <f t="shared" si="60"/>
        <v>0</v>
      </c>
    </row>
    <row r="34" spans="1:80" s="393" customFormat="1" x14ac:dyDescent="0.2">
      <c r="A34" s="387">
        <v>4</v>
      </c>
      <c r="B34" s="388" t="s">
        <v>198</v>
      </c>
      <c r="C34" s="389" t="s">
        <v>58</v>
      </c>
      <c r="D34" s="390">
        <f t="shared" si="61"/>
        <v>0</v>
      </c>
      <c r="E34" s="390">
        <f t="shared" ref="E34:E42" si="67">SUM(F34:AI34)</f>
        <v>0</v>
      </c>
      <c r="F34" s="391">
        <f>SUM(F35:F38)</f>
        <v>0</v>
      </c>
      <c r="G34" s="391">
        <f t="shared" ref="G34:AI34" si="68">SUM(G35:G38)</f>
        <v>0</v>
      </c>
      <c r="H34" s="391">
        <f t="shared" si="68"/>
        <v>0</v>
      </c>
      <c r="I34" s="391">
        <f t="shared" si="68"/>
        <v>0</v>
      </c>
      <c r="J34" s="391">
        <f t="shared" si="68"/>
        <v>0</v>
      </c>
      <c r="K34" s="391">
        <f t="shared" si="68"/>
        <v>0</v>
      </c>
      <c r="L34" s="391">
        <f t="shared" si="68"/>
        <v>0</v>
      </c>
      <c r="M34" s="391">
        <f t="shared" si="68"/>
        <v>0</v>
      </c>
      <c r="N34" s="391">
        <f t="shared" si="68"/>
        <v>0</v>
      </c>
      <c r="O34" s="391">
        <f t="shared" si="68"/>
        <v>0</v>
      </c>
      <c r="P34" s="391">
        <f t="shared" si="68"/>
        <v>0</v>
      </c>
      <c r="Q34" s="391">
        <f t="shared" si="68"/>
        <v>0</v>
      </c>
      <c r="R34" s="391">
        <f t="shared" si="68"/>
        <v>0</v>
      </c>
      <c r="S34" s="391">
        <f t="shared" si="68"/>
        <v>0</v>
      </c>
      <c r="T34" s="391">
        <f t="shared" si="68"/>
        <v>0</v>
      </c>
      <c r="U34" s="391">
        <f t="shared" si="68"/>
        <v>0</v>
      </c>
      <c r="V34" s="391">
        <f t="shared" si="68"/>
        <v>0</v>
      </c>
      <c r="W34" s="391">
        <f t="shared" si="68"/>
        <v>0</v>
      </c>
      <c r="X34" s="391">
        <f t="shared" si="68"/>
        <v>0</v>
      </c>
      <c r="Y34" s="391">
        <f t="shared" si="68"/>
        <v>0</v>
      </c>
      <c r="Z34" s="391">
        <f t="shared" si="68"/>
        <v>0</v>
      </c>
      <c r="AA34" s="391">
        <f t="shared" si="68"/>
        <v>0</v>
      </c>
      <c r="AB34" s="391">
        <f t="shared" si="68"/>
        <v>0</v>
      </c>
      <c r="AC34" s="391">
        <f t="shared" si="68"/>
        <v>0</v>
      </c>
      <c r="AD34" s="391">
        <f t="shared" si="68"/>
        <v>0</v>
      </c>
      <c r="AE34" s="391">
        <f t="shared" si="68"/>
        <v>0</v>
      </c>
      <c r="AF34" s="391">
        <f t="shared" si="68"/>
        <v>0</v>
      </c>
      <c r="AG34" s="391">
        <f t="shared" si="68"/>
        <v>0</v>
      </c>
      <c r="AH34" s="391">
        <f t="shared" si="68"/>
        <v>0</v>
      </c>
      <c r="AI34" s="391">
        <f t="shared" si="68"/>
        <v>0</v>
      </c>
      <c r="AJ34" s="305"/>
      <c r="AK34" s="597">
        <f t="shared" si="63"/>
        <v>0</v>
      </c>
      <c r="AL34" s="597">
        <f t="shared" si="32"/>
        <v>0</v>
      </c>
      <c r="AM34" s="597">
        <f t="shared" si="33"/>
        <v>0</v>
      </c>
      <c r="AN34" s="597">
        <f t="shared" si="34"/>
        <v>0</v>
      </c>
      <c r="AO34" s="597">
        <f t="shared" si="35"/>
        <v>0</v>
      </c>
      <c r="AP34" s="597">
        <f t="shared" si="36"/>
        <v>0</v>
      </c>
      <c r="AQ34" s="597">
        <f t="shared" si="37"/>
        <v>0</v>
      </c>
      <c r="AR34" s="597">
        <f t="shared" si="38"/>
        <v>0</v>
      </c>
      <c r="AS34" s="597">
        <f t="shared" si="39"/>
        <v>0</v>
      </c>
      <c r="AT34" s="597">
        <f t="shared" si="40"/>
        <v>0</v>
      </c>
      <c r="AU34" s="597">
        <f t="shared" si="41"/>
        <v>0</v>
      </c>
      <c r="AV34" s="597">
        <f t="shared" si="42"/>
        <v>0</v>
      </c>
      <c r="AW34" s="597">
        <f t="shared" si="43"/>
        <v>0</v>
      </c>
      <c r="AX34" s="597">
        <f t="shared" si="44"/>
        <v>0</v>
      </c>
      <c r="AY34" s="597">
        <f t="shared" si="45"/>
        <v>0</v>
      </c>
      <c r="AZ34" s="597">
        <f t="shared" si="46"/>
        <v>0</v>
      </c>
      <c r="BA34" s="597">
        <f t="shared" si="47"/>
        <v>0</v>
      </c>
      <c r="BB34" s="597">
        <f t="shared" si="48"/>
        <v>0</v>
      </c>
      <c r="BC34" s="597">
        <f t="shared" si="49"/>
        <v>0</v>
      </c>
      <c r="BD34" s="597">
        <f t="shared" si="50"/>
        <v>0</v>
      </c>
      <c r="BE34" s="597">
        <f t="shared" si="51"/>
        <v>0</v>
      </c>
      <c r="BF34" s="597">
        <f t="shared" si="52"/>
        <v>0</v>
      </c>
      <c r="BG34" s="597">
        <f t="shared" si="53"/>
        <v>0</v>
      </c>
      <c r="BH34" s="597">
        <f t="shared" si="54"/>
        <v>0</v>
      </c>
      <c r="BI34" s="597">
        <f t="shared" si="55"/>
        <v>0</v>
      </c>
      <c r="BJ34" s="597">
        <f t="shared" si="56"/>
        <v>0</v>
      </c>
      <c r="BK34" s="597">
        <f t="shared" si="57"/>
        <v>0</v>
      </c>
      <c r="BL34" s="597">
        <f t="shared" si="58"/>
        <v>0</v>
      </c>
      <c r="BM34" s="597">
        <f t="shared" si="59"/>
        <v>0</v>
      </c>
      <c r="BN34" s="597">
        <f t="shared" si="60"/>
        <v>0</v>
      </c>
      <c r="BO34" s="392"/>
      <c r="BP34" s="392"/>
      <c r="BQ34" s="392"/>
      <c r="BR34" s="392"/>
      <c r="BS34" s="392"/>
      <c r="BT34" s="392"/>
      <c r="BU34" s="392"/>
      <c r="BV34" s="392"/>
      <c r="BW34" s="392"/>
      <c r="BX34" s="392"/>
      <c r="BY34" s="392"/>
      <c r="BZ34" s="392"/>
      <c r="CA34" s="392"/>
      <c r="CB34" s="392"/>
    </row>
    <row r="35" spans="1:80" x14ac:dyDescent="0.2">
      <c r="A35" s="384" t="s">
        <v>134</v>
      </c>
      <c r="B35" s="305" t="s">
        <v>127</v>
      </c>
      <c r="C35" s="394" t="s">
        <v>58</v>
      </c>
      <c r="D35" s="390">
        <f t="shared" si="61"/>
        <v>0</v>
      </c>
      <c r="E35" s="390">
        <f t="shared" si="67"/>
        <v>0</v>
      </c>
      <c r="F35" s="395">
        <f>'3. DL invest.n.pl.AR pr.'!F25+'3. DL invest.n.pl.AR pr.'!F28</f>
        <v>0</v>
      </c>
      <c r="G35" s="395">
        <f>'3. DL invest.n.pl.AR pr.'!G25+'3. DL invest.n.pl.AR pr.'!G28</f>
        <v>0</v>
      </c>
      <c r="H35" s="395">
        <f>'3. DL invest.n.pl.AR pr.'!H25+'3. DL invest.n.pl.AR pr.'!H28</f>
        <v>0</v>
      </c>
      <c r="I35" s="395">
        <f>'3. DL invest.n.pl.AR pr.'!I25+'3. DL invest.n.pl.AR pr.'!I28</f>
        <v>0</v>
      </c>
      <c r="J35" s="395">
        <f>'3. DL invest.n.pl.AR pr.'!J25+'3. DL invest.n.pl.AR pr.'!J28</f>
        <v>0</v>
      </c>
      <c r="K35" s="395">
        <f>'3. DL invest.n.pl.AR pr.'!K25+'3. DL invest.n.pl.AR pr.'!K28</f>
        <v>0</v>
      </c>
      <c r="L35" s="395">
        <f>'3. DL invest.n.pl.AR pr.'!L25+'3. DL invest.n.pl.AR pr.'!L28</f>
        <v>0</v>
      </c>
      <c r="M35" s="395">
        <f>'3. DL invest.n.pl.AR pr.'!M25+'3. DL invest.n.pl.AR pr.'!M28</f>
        <v>0</v>
      </c>
      <c r="N35" s="395">
        <f>'3. DL invest.n.pl.AR pr.'!N25+'3. DL invest.n.pl.AR pr.'!N28</f>
        <v>0</v>
      </c>
      <c r="O35" s="395">
        <f>'3. DL invest.n.pl.AR pr.'!O25+'3. DL invest.n.pl.AR pr.'!O28</f>
        <v>0</v>
      </c>
      <c r="P35" s="395">
        <f>'3. DL invest.n.pl.AR pr.'!P25+'3. DL invest.n.pl.AR pr.'!P28</f>
        <v>0</v>
      </c>
      <c r="Q35" s="395">
        <f>'3. DL invest.n.pl.AR pr.'!Q25+'3. DL invest.n.pl.AR pr.'!Q28</f>
        <v>0</v>
      </c>
      <c r="R35" s="395">
        <f>'3. DL invest.n.pl.AR pr.'!R25+'3. DL invest.n.pl.AR pr.'!R28</f>
        <v>0</v>
      </c>
      <c r="S35" s="395">
        <f>'3. DL invest.n.pl.AR pr.'!S25+'3. DL invest.n.pl.AR pr.'!S28</f>
        <v>0</v>
      </c>
      <c r="T35" s="395">
        <f>'3. DL invest.n.pl.AR pr.'!T25+'3. DL invest.n.pl.AR pr.'!T28</f>
        <v>0</v>
      </c>
      <c r="U35" s="395">
        <f>'3. DL invest.n.pl.AR pr.'!U25+'3. DL invest.n.pl.AR pr.'!U28</f>
        <v>0</v>
      </c>
      <c r="V35" s="395">
        <f>'3. DL invest.n.pl.AR pr.'!V25+'3. DL invest.n.pl.AR pr.'!V28</f>
        <v>0</v>
      </c>
      <c r="W35" s="395">
        <f>'3. DL invest.n.pl.AR pr.'!W25+'3. DL invest.n.pl.AR pr.'!W28</f>
        <v>0</v>
      </c>
      <c r="X35" s="395">
        <f>'3. DL invest.n.pl.AR pr.'!X25+'3. DL invest.n.pl.AR pr.'!X28</f>
        <v>0</v>
      </c>
      <c r="Y35" s="395">
        <f>'3. DL invest.n.pl.AR pr.'!Y25+'3. DL invest.n.pl.AR pr.'!Y28</f>
        <v>0</v>
      </c>
      <c r="Z35" s="395">
        <f>'3. DL invest.n.pl.AR pr.'!Z25+'3. DL invest.n.pl.AR pr.'!Z28</f>
        <v>0</v>
      </c>
      <c r="AA35" s="395">
        <f>'3. DL invest.n.pl.AR pr.'!AA25+'3. DL invest.n.pl.AR pr.'!AA28</f>
        <v>0</v>
      </c>
      <c r="AB35" s="395">
        <f>'3. DL invest.n.pl.AR pr.'!AB25+'3. DL invest.n.pl.AR pr.'!AB28</f>
        <v>0</v>
      </c>
      <c r="AC35" s="395">
        <f>'3. DL invest.n.pl.AR pr.'!AC25+'3. DL invest.n.pl.AR pr.'!AC28</f>
        <v>0</v>
      </c>
      <c r="AD35" s="395">
        <f>'3. DL invest.n.pl.AR pr.'!AD25+'3. DL invest.n.pl.AR pr.'!AD28</f>
        <v>0</v>
      </c>
      <c r="AE35" s="395">
        <f>'3. DL invest.n.pl.AR pr.'!AE25+'3. DL invest.n.pl.AR pr.'!AE28</f>
        <v>0</v>
      </c>
      <c r="AF35" s="395">
        <f>'3. DL invest.n.pl.AR pr.'!AF25+'3. DL invest.n.pl.AR pr.'!AF28</f>
        <v>0</v>
      </c>
      <c r="AG35" s="395">
        <f>'3. DL invest.n.pl.AR pr.'!AG25+'3. DL invest.n.pl.AR pr.'!AG28</f>
        <v>0</v>
      </c>
      <c r="AH35" s="395">
        <f>'3. DL invest.n.pl.AR pr.'!AH25+'3. DL invest.n.pl.AR pr.'!AH28</f>
        <v>0</v>
      </c>
      <c r="AI35" s="395">
        <f>'3. DL invest.n.pl.AR pr.'!AI25+'3. DL invest.n.pl.AR pr.'!AI28</f>
        <v>0</v>
      </c>
      <c r="AK35" s="597">
        <f t="shared" si="63"/>
        <v>0</v>
      </c>
      <c r="AL35" s="597">
        <f t="shared" si="32"/>
        <v>0</v>
      </c>
      <c r="AM35" s="597">
        <f t="shared" si="33"/>
        <v>0</v>
      </c>
      <c r="AN35" s="597">
        <f t="shared" si="34"/>
        <v>0</v>
      </c>
      <c r="AO35" s="597">
        <f t="shared" si="35"/>
        <v>0</v>
      </c>
      <c r="AP35" s="597">
        <f t="shared" si="36"/>
        <v>0</v>
      </c>
      <c r="AQ35" s="597">
        <f t="shared" si="37"/>
        <v>0</v>
      </c>
      <c r="AR35" s="597">
        <f t="shared" si="38"/>
        <v>0</v>
      </c>
      <c r="AS35" s="597">
        <f t="shared" si="39"/>
        <v>0</v>
      </c>
      <c r="AT35" s="597">
        <f t="shared" si="40"/>
        <v>0</v>
      </c>
      <c r="AU35" s="597">
        <f t="shared" si="41"/>
        <v>0</v>
      </c>
      <c r="AV35" s="597">
        <f t="shared" si="42"/>
        <v>0</v>
      </c>
      <c r="AW35" s="597">
        <f t="shared" si="43"/>
        <v>0</v>
      </c>
      <c r="AX35" s="597">
        <f t="shared" si="44"/>
        <v>0</v>
      </c>
      <c r="AY35" s="597">
        <f t="shared" si="45"/>
        <v>0</v>
      </c>
      <c r="AZ35" s="597">
        <f t="shared" si="46"/>
        <v>0</v>
      </c>
      <c r="BA35" s="597">
        <f t="shared" si="47"/>
        <v>0</v>
      </c>
      <c r="BB35" s="597">
        <f t="shared" si="48"/>
        <v>0</v>
      </c>
      <c r="BC35" s="597">
        <f t="shared" si="49"/>
        <v>0</v>
      </c>
      <c r="BD35" s="597">
        <f t="shared" si="50"/>
        <v>0</v>
      </c>
      <c r="BE35" s="597">
        <f t="shared" si="51"/>
        <v>0</v>
      </c>
      <c r="BF35" s="597">
        <f t="shared" si="52"/>
        <v>0</v>
      </c>
      <c r="BG35" s="597">
        <f t="shared" si="53"/>
        <v>0</v>
      </c>
      <c r="BH35" s="597">
        <f t="shared" si="54"/>
        <v>0</v>
      </c>
      <c r="BI35" s="597">
        <f t="shared" si="55"/>
        <v>0</v>
      </c>
      <c r="BJ35" s="597">
        <f t="shared" si="56"/>
        <v>0</v>
      </c>
      <c r="BK35" s="597">
        <f t="shared" si="57"/>
        <v>0</v>
      </c>
      <c r="BL35" s="597">
        <f t="shared" si="58"/>
        <v>0</v>
      </c>
      <c r="BM35" s="597">
        <f t="shared" si="59"/>
        <v>0</v>
      </c>
      <c r="BN35" s="597">
        <f t="shared" si="60"/>
        <v>0</v>
      </c>
    </row>
    <row r="36" spans="1:80" x14ac:dyDescent="0.2">
      <c r="A36" s="384" t="s">
        <v>172</v>
      </c>
      <c r="B36" s="305" t="s">
        <v>202</v>
      </c>
      <c r="C36" s="394" t="s">
        <v>58</v>
      </c>
      <c r="D36" s="390">
        <f t="shared" si="61"/>
        <v>0</v>
      </c>
      <c r="E36" s="390">
        <f t="shared" si="67"/>
        <v>0</v>
      </c>
      <c r="F36" s="395">
        <f>'3. DL invest.n.pl.AR pr.'!F16-'2. DL invest.n.pl.BEZ pr.'!E16</f>
        <v>0</v>
      </c>
      <c r="G36" s="395">
        <f>'3. DL invest.n.pl.AR pr.'!G16-'2. DL invest.n.pl.BEZ pr.'!F16</f>
        <v>0</v>
      </c>
      <c r="H36" s="395">
        <f>'3. DL invest.n.pl.AR pr.'!H16-'2. DL invest.n.pl.BEZ pr.'!G16</f>
        <v>0</v>
      </c>
      <c r="I36" s="395">
        <f>'3. DL invest.n.pl.AR pr.'!I16-'2. DL invest.n.pl.BEZ pr.'!H16</f>
        <v>0</v>
      </c>
      <c r="J36" s="395">
        <f>'3. DL invest.n.pl.AR pr.'!J16-'2. DL invest.n.pl.BEZ pr.'!I16</f>
        <v>0</v>
      </c>
      <c r="K36" s="395">
        <f>'3. DL invest.n.pl.AR pr.'!K16-'2. DL invest.n.pl.BEZ pr.'!J16</f>
        <v>0</v>
      </c>
      <c r="L36" s="395">
        <f>'3. DL invest.n.pl.AR pr.'!L16-'2. DL invest.n.pl.BEZ pr.'!K16</f>
        <v>0</v>
      </c>
      <c r="M36" s="395">
        <f>'3. DL invest.n.pl.AR pr.'!M16-'2. DL invest.n.pl.BEZ pr.'!L16</f>
        <v>0</v>
      </c>
      <c r="N36" s="395">
        <f>'3. DL invest.n.pl.AR pr.'!N16-'2. DL invest.n.pl.BEZ pr.'!M16</f>
        <v>0</v>
      </c>
      <c r="O36" s="395">
        <f>'3. DL invest.n.pl.AR pr.'!O16-'2. DL invest.n.pl.BEZ pr.'!N16</f>
        <v>0</v>
      </c>
      <c r="P36" s="395">
        <f>'3. DL invest.n.pl.AR pr.'!P16-'2. DL invest.n.pl.BEZ pr.'!O16</f>
        <v>0</v>
      </c>
      <c r="Q36" s="395">
        <f>'3. DL invest.n.pl.AR pr.'!Q16-'2. DL invest.n.pl.BEZ pr.'!P16</f>
        <v>0</v>
      </c>
      <c r="R36" s="395">
        <f>'3. DL invest.n.pl.AR pr.'!R16-'2. DL invest.n.pl.BEZ pr.'!Q16</f>
        <v>0</v>
      </c>
      <c r="S36" s="395">
        <f>'3. DL invest.n.pl.AR pr.'!S16-'2. DL invest.n.pl.BEZ pr.'!R16</f>
        <v>0</v>
      </c>
      <c r="T36" s="395">
        <f>'3. DL invest.n.pl.AR pr.'!T16-'2. DL invest.n.pl.BEZ pr.'!S16</f>
        <v>0</v>
      </c>
      <c r="U36" s="395">
        <f>'3. DL invest.n.pl.AR pr.'!U16-'2. DL invest.n.pl.BEZ pr.'!T16</f>
        <v>0</v>
      </c>
      <c r="V36" s="395">
        <f>'3. DL invest.n.pl.AR pr.'!V16-'2. DL invest.n.pl.BEZ pr.'!U16</f>
        <v>0</v>
      </c>
      <c r="W36" s="395">
        <f>'3. DL invest.n.pl.AR pr.'!W16-'2. DL invest.n.pl.BEZ pr.'!V16</f>
        <v>0</v>
      </c>
      <c r="X36" s="395">
        <f>'3. DL invest.n.pl.AR pr.'!X16-'2. DL invest.n.pl.BEZ pr.'!W16</f>
        <v>0</v>
      </c>
      <c r="Y36" s="395">
        <f>'3. DL invest.n.pl.AR pr.'!Y16-'2. DL invest.n.pl.BEZ pr.'!X16</f>
        <v>0</v>
      </c>
      <c r="Z36" s="395">
        <f>'3. DL invest.n.pl.AR pr.'!Z16-'2. DL invest.n.pl.BEZ pr.'!Y16</f>
        <v>0</v>
      </c>
      <c r="AA36" s="395">
        <f>'3. DL invest.n.pl.AR pr.'!AA16-'2. DL invest.n.pl.BEZ pr.'!Z16</f>
        <v>0</v>
      </c>
      <c r="AB36" s="395">
        <f>'3. DL invest.n.pl.AR pr.'!AB16-'2. DL invest.n.pl.BEZ pr.'!AA16</f>
        <v>0</v>
      </c>
      <c r="AC36" s="395">
        <f>'3. DL invest.n.pl.AR pr.'!AC16-'2. DL invest.n.pl.BEZ pr.'!AB16</f>
        <v>0</v>
      </c>
      <c r="AD36" s="395">
        <f>'3. DL invest.n.pl.AR pr.'!AD16-'2. DL invest.n.pl.BEZ pr.'!AC16</f>
        <v>0</v>
      </c>
      <c r="AE36" s="395">
        <f>'3. DL invest.n.pl.AR pr.'!AE16-'2. DL invest.n.pl.BEZ pr.'!AD16</f>
        <v>0</v>
      </c>
      <c r="AF36" s="395">
        <f>'3. DL invest.n.pl.AR pr.'!AF16-'2. DL invest.n.pl.BEZ pr.'!AE16</f>
        <v>0</v>
      </c>
      <c r="AG36" s="395">
        <f>'3. DL invest.n.pl.AR pr.'!AG16-'2. DL invest.n.pl.BEZ pr.'!AF16</f>
        <v>0</v>
      </c>
      <c r="AH36" s="395">
        <f>'3. DL invest.n.pl.AR pr.'!AH16-'2. DL invest.n.pl.BEZ pr.'!AG16</f>
        <v>0</v>
      </c>
      <c r="AI36" s="395">
        <f>'3. DL invest.n.pl.AR pr.'!AI16-'2. DL invest.n.pl.BEZ pr.'!AH16</f>
        <v>0</v>
      </c>
      <c r="AK36" s="597">
        <f t="shared" si="63"/>
        <v>0</v>
      </c>
      <c r="AL36" s="597">
        <f t="shared" si="32"/>
        <v>0</v>
      </c>
      <c r="AM36" s="597">
        <f t="shared" si="33"/>
        <v>0</v>
      </c>
      <c r="AN36" s="597">
        <f t="shared" si="34"/>
        <v>0</v>
      </c>
      <c r="AO36" s="597">
        <f t="shared" si="35"/>
        <v>0</v>
      </c>
      <c r="AP36" s="597">
        <f t="shared" si="36"/>
        <v>0</v>
      </c>
      <c r="AQ36" s="597">
        <f t="shared" si="37"/>
        <v>0</v>
      </c>
      <c r="AR36" s="597">
        <f t="shared" si="38"/>
        <v>0</v>
      </c>
      <c r="AS36" s="597">
        <f t="shared" si="39"/>
        <v>0</v>
      </c>
      <c r="AT36" s="597">
        <f t="shared" si="40"/>
        <v>0</v>
      </c>
      <c r="AU36" s="597">
        <f t="shared" si="41"/>
        <v>0</v>
      </c>
      <c r="AV36" s="597">
        <f t="shared" si="42"/>
        <v>0</v>
      </c>
      <c r="AW36" s="597">
        <f t="shared" si="43"/>
        <v>0</v>
      </c>
      <c r="AX36" s="597">
        <f t="shared" si="44"/>
        <v>0</v>
      </c>
      <c r="AY36" s="597">
        <f t="shared" si="45"/>
        <v>0</v>
      </c>
      <c r="AZ36" s="597">
        <f t="shared" si="46"/>
        <v>0</v>
      </c>
      <c r="BA36" s="597">
        <f t="shared" si="47"/>
        <v>0</v>
      </c>
      <c r="BB36" s="597">
        <f t="shared" si="48"/>
        <v>0</v>
      </c>
      <c r="BC36" s="597">
        <f t="shared" si="49"/>
        <v>0</v>
      </c>
      <c r="BD36" s="597">
        <f t="shared" si="50"/>
        <v>0</v>
      </c>
      <c r="BE36" s="597">
        <f t="shared" si="51"/>
        <v>0</v>
      </c>
      <c r="BF36" s="597">
        <f t="shared" si="52"/>
        <v>0</v>
      </c>
      <c r="BG36" s="597">
        <f t="shared" si="53"/>
        <v>0</v>
      </c>
      <c r="BH36" s="597">
        <f t="shared" si="54"/>
        <v>0</v>
      </c>
      <c r="BI36" s="597">
        <f t="shared" si="55"/>
        <v>0</v>
      </c>
      <c r="BJ36" s="597">
        <f t="shared" si="56"/>
        <v>0</v>
      </c>
      <c r="BK36" s="597">
        <f t="shared" si="57"/>
        <v>0</v>
      </c>
      <c r="BL36" s="597">
        <f t="shared" si="58"/>
        <v>0</v>
      </c>
      <c r="BM36" s="597">
        <f t="shared" si="59"/>
        <v>0</v>
      </c>
      <c r="BN36" s="597">
        <f t="shared" si="60"/>
        <v>0</v>
      </c>
    </row>
    <row r="37" spans="1:80" x14ac:dyDescent="0.2">
      <c r="A37" s="396" t="s">
        <v>173</v>
      </c>
      <c r="B37" s="305" t="s">
        <v>133</v>
      </c>
      <c r="C37" s="397" t="s">
        <v>58</v>
      </c>
      <c r="D37" s="390">
        <f t="shared" si="61"/>
        <v>0</v>
      </c>
      <c r="E37" s="390">
        <f t="shared" si="67"/>
        <v>0</v>
      </c>
      <c r="F37" s="398">
        <f>'3. DL invest.n.pl.AR pr.'!F30</f>
        <v>0</v>
      </c>
      <c r="G37" s="398">
        <f>'3. DL invest.n.pl.AR pr.'!G30</f>
        <v>0</v>
      </c>
      <c r="H37" s="398">
        <f>'3. DL invest.n.pl.AR pr.'!H30</f>
        <v>0</v>
      </c>
      <c r="I37" s="398">
        <f>'3. DL invest.n.pl.AR pr.'!I30</f>
        <v>0</v>
      </c>
      <c r="J37" s="398">
        <f>'3. DL invest.n.pl.AR pr.'!J30</f>
        <v>0</v>
      </c>
      <c r="K37" s="398">
        <f>'3. DL invest.n.pl.AR pr.'!K30</f>
        <v>0</v>
      </c>
      <c r="L37" s="398">
        <f>'3. DL invest.n.pl.AR pr.'!L30</f>
        <v>0</v>
      </c>
      <c r="M37" s="398">
        <f>'3. DL invest.n.pl.AR pr.'!M30</f>
        <v>0</v>
      </c>
      <c r="N37" s="398">
        <f>'3. DL invest.n.pl.AR pr.'!N30</f>
        <v>0</v>
      </c>
      <c r="O37" s="398">
        <f>'3. DL invest.n.pl.AR pr.'!O30</f>
        <v>0</v>
      </c>
      <c r="P37" s="398">
        <f>'3. DL invest.n.pl.AR pr.'!P30</f>
        <v>0</v>
      </c>
      <c r="Q37" s="398">
        <f>'3. DL invest.n.pl.AR pr.'!Q30</f>
        <v>0</v>
      </c>
      <c r="R37" s="398">
        <f>'3. DL invest.n.pl.AR pr.'!R30</f>
        <v>0</v>
      </c>
      <c r="S37" s="398">
        <f>'3. DL invest.n.pl.AR pr.'!S30</f>
        <v>0</v>
      </c>
      <c r="T37" s="398">
        <f>'3. DL invest.n.pl.AR pr.'!T30</f>
        <v>0</v>
      </c>
      <c r="U37" s="398">
        <f>'3. DL invest.n.pl.AR pr.'!U30</f>
        <v>0</v>
      </c>
      <c r="V37" s="398">
        <f>'3. DL invest.n.pl.AR pr.'!V30</f>
        <v>0</v>
      </c>
      <c r="W37" s="398">
        <f>'3. DL invest.n.pl.AR pr.'!W30</f>
        <v>0</v>
      </c>
      <c r="X37" s="398">
        <f>'3. DL invest.n.pl.AR pr.'!X30</f>
        <v>0</v>
      </c>
      <c r="Y37" s="398">
        <f>'3. DL invest.n.pl.AR pr.'!Y30</f>
        <v>0</v>
      </c>
      <c r="Z37" s="398">
        <f>'3. DL invest.n.pl.AR pr.'!Z30</f>
        <v>0</v>
      </c>
      <c r="AA37" s="398">
        <f>'3. DL invest.n.pl.AR pr.'!AA30</f>
        <v>0</v>
      </c>
      <c r="AB37" s="398">
        <f>'3. DL invest.n.pl.AR pr.'!AB30</f>
        <v>0</v>
      </c>
      <c r="AC37" s="398">
        <f>'3. DL invest.n.pl.AR pr.'!AC30</f>
        <v>0</v>
      </c>
      <c r="AD37" s="398">
        <f>'3. DL invest.n.pl.AR pr.'!AD30</f>
        <v>0</v>
      </c>
      <c r="AE37" s="398">
        <f>'3. DL invest.n.pl.AR pr.'!AE30</f>
        <v>0</v>
      </c>
      <c r="AF37" s="398">
        <f>'3. DL invest.n.pl.AR pr.'!AF30</f>
        <v>0</v>
      </c>
      <c r="AG37" s="398">
        <f>'3. DL invest.n.pl.AR pr.'!AG30</f>
        <v>0</v>
      </c>
      <c r="AH37" s="398">
        <f>'3. DL invest.n.pl.AR pr.'!AH30</f>
        <v>0</v>
      </c>
      <c r="AI37" s="398">
        <f>'3. DL invest.n.pl.AR pr.'!AI30</f>
        <v>0</v>
      </c>
      <c r="AK37" s="597">
        <f t="shared" si="63"/>
        <v>0</v>
      </c>
      <c r="AL37" s="597">
        <f t="shared" si="32"/>
        <v>0</v>
      </c>
      <c r="AM37" s="597">
        <f t="shared" si="33"/>
        <v>0</v>
      </c>
      <c r="AN37" s="597">
        <f t="shared" si="34"/>
        <v>0</v>
      </c>
      <c r="AO37" s="597">
        <f t="shared" si="35"/>
        <v>0</v>
      </c>
      <c r="AP37" s="597">
        <f t="shared" si="36"/>
        <v>0</v>
      </c>
      <c r="AQ37" s="597">
        <f t="shared" si="37"/>
        <v>0</v>
      </c>
      <c r="AR37" s="597">
        <f t="shared" si="38"/>
        <v>0</v>
      </c>
      <c r="AS37" s="597">
        <f t="shared" si="39"/>
        <v>0</v>
      </c>
      <c r="AT37" s="597">
        <f t="shared" si="40"/>
        <v>0</v>
      </c>
      <c r="AU37" s="597">
        <f t="shared" si="41"/>
        <v>0</v>
      </c>
      <c r="AV37" s="597">
        <f t="shared" si="42"/>
        <v>0</v>
      </c>
      <c r="AW37" s="597">
        <f t="shared" si="43"/>
        <v>0</v>
      </c>
      <c r="AX37" s="597">
        <f t="shared" si="44"/>
        <v>0</v>
      </c>
      <c r="AY37" s="597">
        <f t="shared" si="45"/>
        <v>0</v>
      </c>
      <c r="AZ37" s="597">
        <f t="shared" si="46"/>
        <v>0</v>
      </c>
      <c r="BA37" s="597">
        <f t="shared" si="47"/>
        <v>0</v>
      </c>
      <c r="BB37" s="597">
        <f t="shared" si="48"/>
        <v>0</v>
      </c>
      <c r="BC37" s="597">
        <f t="shared" si="49"/>
        <v>0</v>
      </c>
      <c r="BD37" s="597">
        <f t="shared" si="50"/>
        <v>0</v>
      </c>
      <c r="BE37" s="597">
        <f t="shared" si="51"/>
        <v>0</v>
      </c>
      <c r="BF37" s="597">
        <f t="shared" si="52"/>
        <v>0</v>
      </c>
      <c r="BG37" s="597">
        <f t="shared" si="53"/>
        <v>0</v>
      </c>
      <c r="BH37" s="597">
        <f t="shared" si="54"/>
        <v>0</v>
      </c>
      <c r="BI37" s="597">
        <f t="shared" si="55"/>
        <v>0</v>
      </c>
      <c r="BJ37" s="597">
        <f t="shared" si="56"/>
        <v>0</v>
      </c>
      <c r="BK37" s="597">
        <f t="shared" si="57"/>
        <v>0</v>
      </c>
      <c r="BL37" s="597">
        <f t="shared" si="58"/>
        <v>0</v>
      </c>
      <c r="BM37" s="597">
        <f t="shared" si="59"/>
        <v>0</v>
      </c>
      <c r="BN37" s="597">
        <f t="shared" si="60"/>
        <v>0</v>
      </c>
    </row>
    <row r="38" spans="1:80" s="393" customFormat="1" x14ac:dyDescent="0.2">
      <c r="A38" s="387">
        <v>5</v>
      </c>
      <c r="B38" s="388" t="s">
        <v>170</v>
      </c>
      <c r="C38" s="389" t="s">
        <v>58</v>
      </c>
      <c r="D38" s="390">
        <f t="shared" si="61"/>
        <v>0</v>
      </c>
      <c r="E38" s="390">
        <f t="shared" si="67"/>
        <v>0</v>
      </c>
      <c r="F38" s="391">
        <f>SUM(F39:F41)</f>
        <v>0</v>
      </c>
      <c r="G38" s="391">
        <f t="shared" ref="G38:AI38" si="69">SUM(G39:G41)</f>
        <v>0</v>
      </c>
      <c r="H38" s="391">
        <f t="shared" si="69"/>
        <v>0</v>
      </c>
      <c r="I38" s="391">
        <f t="shared" si="69"/>
        <v>0</v>
      </c>
      <c r="J38" s="391">
        <f t="shared" si="69"/>
        <v>0</v>
      </c>
      <c r="K38" s="391">
        <f t="shared" si="69"/>
        <v>0</v>
      </c>
      <c r="L38" s="391">
        <f t="shared" si="69"/>
        <v>0</v>
      </c>
      <c r="M38" s="391">
        <f t="shared" si="69"/>
        <v>0</v>
      </c>
      <c r="N38" s="391">
        <f t="shared" si="69"/>
        <v>0</v>
      </c>
      <c r="O38" s="391">
        <f t="shared" si="69"/>
        <v>0</v>
      </c>
      <c r="P38" s="391">
        <f t="shared" si="69"/>
        <v>0</v>
      </c>
      <c r="Q38" s="391">
        <f t="shared" si="69"/>
        <v>0</v>
      </c>
      <c r="R38" s="391">
        <f t="shared" si="69"/>
        <v>0</v>
      </c>
      <c r="S38" s="391">
        <f t="shared" si="69"/>
        <v>0</v>
      </c>
      <c r="T38" s="391">
        <f t="shared" si="69"/>
        <v>0</v>
      </c>
      <c r="U38" s="391">
        <f t="shared" si="69"/>
        <v>0</v>
      </c>
      <c r="V38" s="391">
        <f t="shared" si="69"/>
        <v>0</v>
      </c>
      <c r="W38" s="391">
        <f t="shared" si="69"/>
        <v>0</v>
      </c>
      <c r="X38" s="391">
        <f t="shared" si="69"/>
        <v>0</v>
      </c>
      <c r="Y38" s="391">
        <f t="shared" si="69"/>
        <v>0</v>
      </c>
      <c r="Z38" s="391">
        <f t="shared" si="69"/>
        <v>0</v>
      </c>
      <c r="AA38" s="391">
        <f t="shared" si="69"/>
        <v>0</v>
      </c>
      <c r="AB38" s="391">
        <f t="shared" si="69"/>
        <v>0</v>
      </c>
      <c r="AC38" s="391">
        <f t="shared" si="69"/>
        <v>0</v>
      </c>
      <c r="AD38" s="391">
        <f t="shared" si="69"/>
        <v>0</v>
      </c>
      <c r="AE38" s="391">
        <f t="shared" si="69"/>
        <v>0</v>
      </c>
      <c r="AF38" s="391">
        <f t="shared" si="69"/>
        <v>0</v>
      </c>
      <c r="AG38" s="391">
        <f t="shared" si="69"/>
        <v>0</v>
      </c>
      <c r="AH38" s="391">
        <f t="shared" si="69"/>
        <v>0</v>
      </c>
      <c r="AI38" s="391">
        <f t="shared" si="69"/>
        <v>0</v>
      </c>
      <c r="AJ38" s="305"/>
      <c r="AK38" s="597">
        <f t="shared" si="63"/>
        <v>0</v>
      </c>
      <c r="AL38" s="597">
        <f t="shared" si="32"/>
        <v>0</v>
      </c>
      <c r="AM38" s="597">
        <f t="shared" si="33"/>
        <v>0</v>
      </c>
      <c r="AN38" s="597">
        <f t="shared" si="34"/>
        <v>0</v>
      </c>
      <c r="AO38" s="597">
        <f t="shared" si="35"/>
        <v>0</v>
      </c>
      <c r="AP38" s="597">
        <f t="shared" si="36"/>
        <v>0</v>
      </c>
      <c r="AQ38" s="597">
        <f t="shared" si="37"/>
        <v>0</v>
      </c>
      <c r="AR38" s="597">
        <f t="shared" si="38"/>
        <v>0</v>
      </c>
      <c r="AS38" s="597">
        <f t="shared" si="39"/>
        <v>0</v>
      </c>
      <c r="AT38" s="597">
        <f t="shared" si="40"/>
        <v>0</v>
      </c>
      <c r="AU38" s="597">
        <f t="shared" si="41"/>
        <v>0</v>
      </c>
      <c r="AV38" s="597">
        <f t="shared" si="42"/>
        <v>0</v>
      </c>
      <c r="AW38" s="597">
        <f t="shared" si="43"/>
        <v>0</v>
      </c>
      <c r="AX38" s="597">
        <f t="shared" si="44"/>
        <v>0</v>
      </c>
      <c r="AY38" s="597">
        <f t="shared" si="45"/>
        <v>0</v>
      </c>
      <c r="AZ38" s="597">
        <f t="shared" si="46"/>
        <v>0</v>
      </c>
      <c r="BA38" s="597">
        <f t="shared" si="47"/>
        <v>0</v>
      </c>
      <c r="BB38" s="597">
        <f t="shared" si="48"/>
        <v>0</v>
      </c>
      <c r="BC38" s="597">
        <f t="shared" si="49"/>
        <v>0</v>
      </c>
      <c r="BD38" s="597">
        <f t="shared" si="50"/>
        <v>0</v>
      </c>
      <c r="BE38" s="597">
        <f t="shared" si="51"/>
        <v>0</v>
      </c>
      <c r="BF38" s="597">
        <f t="shared" si="52"/>
        <v>0</v>
      </c>
      <c r="BG38" s="597">
        <f t="shared" si="53"/>
        <v>0</v>
      </c>
      <c r="BH38" s="597">
        <f t="shared" si="54"/>
        <v>0</v>
      </c>
      <c r="BI38" s="597">
        <f t="shared" si="55"/>
        <v>0</v>
      </c>
      <c r="BJ38" s="597">
        <f t="shared" si="56"/>
        <v>0</v>
      </c>
      <c r="BK38" s="597">
        <f t="shared" si="57"/>
        <v>0</v>
      </c>
      <c r="BL38" s="597">
        <f t="shared" si="58"/>
        <v>0</v>
      </c>
      <c r="BM38" s="597">
        <f t="shared" si="59"/>
        <v>0</v>
      </c>
      <c r="BN38" s="597">
        <f t="shared" si="60"/>
        <v>0</v>
      </c>
      <c r="BO38" s="392"/>
      <c r="BP38" s="392"/>
      <c r="BQ38" s="392"/>
      <c r="BR38" s="392"/>
      <c r="BS38" s="392"/>
      <c r="BT38" s="392"/>
      <c r="BU38" s="392"/>
      <c r="BV38" s="392"/>
      <c r="BW38" s="392"/>
      <c r="BX38" s="392"/>
      <c r="BY38" s="392"/>
      <c r="BZ38" s="392"/>
      <c r="CA38" s="392"/>
      <c r="CB38" s="392"/>
    </row>
    <row r="39" spans="1:80" x14ac:dyDescent="0.2">
      <c r="A39" s="384" t="s">
        <v>199</v>
      </c>
      <c r="B39" s="305" t="s">
        <v>461</v>
      </c>
      <c r="C39" s="394" t="s">
        <v>58</v>
      </c>
      <c r="D39" s="390">
        <f t="shared" si="61"/>
        <v>0</v>
      </c>
      <c r="E39" s="390">
        <f t="shared" si="6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597">
        <f t="shared" si="63"/>
        <v>0</v>
      </c>
      <c r="AL39" s="597">
        <f t="shared" si="32"/>
        <v>0</v>
      </c>
      <c r="AM39" s="597">
        <f t="shared" si="33"/>
        <v>0</v>
      </c>
      <c r="AN39" s="597">
        <f t="shared" si="34"/>
        <v>0</v>
      </c>
      <c r="AO39" s="597">
        <f t="shared" si="35"/>
        <v>0</v>
      </c>
      <c r="AP39" s="597">
        <f t="shared" si="36"/>
        <v>0</v>
      </c>
      <c r="AQ39" s="597">
        <f t="shared" si="37"/>
        <v>0</v>
      </c>
      <c r="AR39" s="597">
        <f t="shared" si="38"/>
        <v>0</v>
      </c>
      <c r="AS39" s="597">
        <f t="shared" si="39"/>
        <v>0</v>
      </c>
      <c r="AT39" s="597">
        <f t="shared" si="40"/>
        <v>0</v>
      </c>
      <c r="AU39" s="597">
        <f t="shared" si="41"/>
        <v>0</v>
      </c>
      <c r="AV39" s="597">
        <f t="shared" si="42"/>
        <v>0</v>
      </c>
      <c r="AW39" s="597">
        <f t="shared" si="43"/>
        <v>0</v>
      </c>
      <c r="AX39" s="597">
        <f t="shared" si="44"/>
        <v>0</v>
      </c>
      <c r="AY39" s="597">
        <f t="shared" si="45"/>
        <v>0</v>
      </c>
      <c r="AZ39" s="597">
        <f t="shared" si="46"/>
        <v>0</v>
      </c>
      <c r="BA39" s="597">
        <f t="shared" si="47"/>
        <v>0</v>
      </c>
      <c r="BB39" s="597">
        <f t="shared" si="48"/>
        <v>0</v>
      </c>
      <c r="BC39" s="597">
        <f t="shared" si="49"/>
        <v>0</v>
      </c>
      <c r="BD39" s="597">
        <f t="shared" si="50"/>
        <v>0</v>
      </c>
      <c r="BE39" s="597">
        <f t="shared" si="51"/>
        <v>0</v>
      </c>
      <c r="BF39" s="597">
        <f t="shared" si="52"/>
        <v>0</v>
      </c>
      <c r="BG39" s="597">
        <f t="shared" si="53"/>
        <v>0</v>
      </c>
      <c r="BH39" s="597">
        <f t="shared" si="54"/>
        <v>0</v>
      </c>
      <c r="BI39" s="597">
        <f t="shared" si="55"/>
        <v>0</v>
      </c>
      <c r="BJ39" s="597">
        <f t="shared" si="56"/>
        <v>0</v>
      </c>
      <c r="BK39" s="597">
        <f t="shared" si="57"/>
        <v>0</v>
      </c>
      <c r="BL39" s="597">
        <f t="shared" si="58"/>
        <v>0</v>
      </c>
      <c r="BM39" s="597">
        <f t="shared" si="59"/>
        <v>0</v>
      </c>
      <c r="BN39" s="597">
        <f t="shared" si="60"/>
        <v>0</v>
      </c>
    </row>
    <row r="40" spans="1:80" x14ac:dyDescent="0.2">
      <c r="A40" s="384" t="s">
        <v>200</v>
      </c>
      <c r="B40" s="305" t="s">
        <v>460</v>
      </c>
      <c r="C40" s="394" t="s">
        <v>58</v>
      </c>
      <c r="D40" s="390">
        <f t="shared" si="61"/>
        <v>0</v>
      </c>
      <c r="E40" s="390">
        <f t="shared" si="6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K40" s="597">
        <f t="shared" si="63"/>
        <v>0</v>
      </c>
      <c r="AL40" s="597">
        <f t="shared" si="32"/>
        <v>0</v>
      </c>
      <c r="AM40" s="597">
        <f t="shared" si="33"/>
        <v>0</v>
      </c>
      <c r="AN40" s="597">
        <f t="shared" si="34"/>
        <v>0</v>
      </c>
      <c r="AO40" s="597">
        <f t="shared" si="35"/>
        <v>0</v>
      </c>
      <c r="AP40" s="597">
        <f t="shared" si="36"/>
        <v>0</v>
      </c>
      <c r="AQ40" s="597">
        <f t="shared" si="37"/>
        <v>0</v>
      </c>
      <c r="AR40" s="597">
        <f t="shared" si="38"/>
        <v>0</v>
      </c>
      <c r="AS40" s="597">
        <f t="shared" si="39"/>
        <v>0</v>
      </c>
      <c r="AT40" s="597">
        <f t="shared" si="40"/>
        <v>0</v>
      </c>
      <c r="AU40" s="597">
        <f t="shared" si="41"/>
        <v>0</v>
      </c>
      <c r="AV40" s="597">
        <f t="shared" si="42"/>
        <v>0</v>
      </c>
      <c r="AW40" s="597">
        <f t="shared" si="43"/>
        <v>0</v>
      </c>
      <c r="AX40" s="597">
        <f t="shared" si="44"/>
        <v>0</v>
      </c>
      <c r="AY40" s="597">
        <f t="shared" si="45"/>
        <v>0</v>
      </c>
      <c r="AZ40" s="597">
        <f t="shared" si="46"/>
        <v>0</v>
      </c>
      <c r="BA40" s="597">
        <f t="shared" si="47"/>
        <v>0</v>
      </c>
      <c r="BB40" s="597">
        <f t="shared" si="48"/>
        <v>0</v>
      </c>
      <c r="BC40" s="597">
        <f t="shared" si="49"/>
        <v>0</v>
      </c>
      <c r="BD40" s="597">
        <f t="shared" si="50"/>
        <v>0</v>
      </c>
      <c r="BE40" s="597">
        <f t="shared" si="51"/>
        <v>0</v>
      </c>
      <c r="BF40" s="597">
        <f t="shared" si="52"/>
        <v>0</v>
      </c>
      <c r="BG40" s="597">
        <f t="shared" si="53"/>
        <v>0</v>
      </c>
      <c r="BH40" s="597">
        <f t="shared" si="54"/>
        <v>0</v>
      </c>
      <c r="BI40" s="597">
        <f t="shared" si="55"/>
        <v>0</v>
      </c>
      <c r="BJ40" s="597">
        <f t="shared" si="56"/>
        <v>0</v>
      </c>
      <c r="BK40" s="597">
        <f t="shared" si="57"/>
        <v>0</v>
      </c>
      <c r="BL40" s="597">
        <f t="shared" si="58"/>
        <v>0</v>
      </c>
      <c r="BM40" s="597">
        <f t="shared" si="59"/>
        <v>0</v>
      </c>
      <c r="BN40" s="597">
        <f t="shared" si="60"/>
        <v>0</v>
      </c>
    </row>
    <row r="41" spans="1:80" x14ac:dyDescent="0.2">
      <c r="A41" s="396" t="s">
        <v>201</v>
      </c>
      <c r="B41" s="305" t="s">
        <v>459</v>
      </c>
      <c r="C41" s="397" t="s">
        <v>58</v>
      </c>
      <c r="D41" s="390">
        <f t="shared" si="61"/>
        <v>0</v>
      </c>
      <c r="E41" s="390">
        <f t="shared" si="67"/>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K41" s="597">
        <f t="shared" ref="AK41:AK42" si="70">F41</f>
        <v>0</v>
      </c>
      <c r="AL41" s="597">
        <f t="shared" ref="AL41:AL42" si="71">G41</f>
        <v>0</v>
      </c>
      <c r="AM41" s="597">
        <f t="shared" ref="AM41:AM42" si="72">H41</f>
        <v>0</v>
      </c>
      <c r="AN41" s="597">
        <f t="shared" ref="AN41:AN42" si="73">I41</f>
        <v>0</v>
      </c>
      <c r="AO41" s="597">
        <f t="shared" ref="AO41:AO42" si="74">J41</f>
        <v>0</v>
      </c>
      <c r="AP41" s="597">
        <f t="shared" ref="AP41:AP42" si="75">K41</f>
        <v>0</v>
      </c>
      <c r="AQ41" s="597">
        <f t="shared" ref="AQ41:AQ42" si="76">L41</f>
        <v>0</v>
      </c>
      <c r="AR41" s="597">
        <f t="shared" ref="AR41:AR42" si="77">M41</f>
        <v>0</v>
      </c>
      <c r="AS41" s="597">
        <f t="shared" ref="AS41:AS42" si="78">N41</f>
        <v>0</v>
      </c>
      <c r="AT41" s="597">
        <f t="shared" ref="AT41:AT42" si="79">O41</f>
        <v>0</v>
      </c>
      <c r="AU41" s="597">
        <f t="shared" ref="AU41:AU42" si="80">P41</f>
        <v>0</v>
      </c>
      <c r="AV41" s="597">
        <f t="shared" ref="AV41:AV42" si="81">Q41</f>
        <v>0</v>
      </c>
      <c r="AW41" s="597">
        <f t="shared" ref="AW41:AW42" si="82">R41</f>
        <v>0</v>
      </c>
      <c r="AX41" s="597">
        <f t="shared" ref="AX41:AX42" si="83">S41</f>
        <v>0</v>
      </c>
      <c r="AY41" s="597">
        <f t="shared" ref="AY41:AY42" si="84">T41</f>
        <v>0</v>
      </c>
      <c r="AZ41" s="597">
        <f t="shared" ref="AZ41:AZ42" si="85">U41</f>
        <v>0</v>
      </c>
      <c r="BA41" s="597">
        <f t="shared" ref="BA41:BA42" si="86">V41</f>
        <v>0</v>
      </c>
      <c r="BB41" s="597">
        <f t="shared" ref="BB41:BB42" si="87">W41</f>
        <v>0</v>
      </c>
      <c r="BC41" s="597">
        <f t="shared" ref="BC41:BC42" si="88">X41</f>
        <v>0</v>
      </c>
      <c r="BD41" s="597">
        <f t="shared" ref="BD41:BD42" si="89">Y41</f>
        <v>0</v>
      </c>
      <c r="BE41" s="597">
        <f t="shared" ref="BE41:BE42" si="90">Z41</f>
        <v>0</v>
      </c>
      <c r="BF41" s="597">
        <f t="shared" ref="BF41:BF42" si="91">AA41</f>
        <v>0</v>
      </c>
      <c r="BG41" s="597">
        <f t="shared" ref="BG41:BG42" si="92">AB41</f>
        <v>0</v>
      </c>
      <c r="BH41" s="597">
        <f t="shared" ref="BH41:BH42" si="93">AC41</f>
        <v>0</v>
      </c>
      <c r="BI41" s="597">
        <f t="shared" ref="BI41:BI42" si="94">AD41</f>
        <v>0</v>
      </c>
      <c r="BJ41" s="597">
        <f t="shared" ref="BJ41:BJ42" si="95">AE41</f>
        <v>0</v>
      </c>
      <c r="BK41" s="597">
        <f t="shared" ref="BK41:BK42" si="96">AF41</f>
        <v>0</v>
      </c>
      <c r="BL41" s="597">
        <f t="shared" ref="BL41:BL42" si="97">AG41</f>
        <v>0</v>
      </c>
      <c r="BM41" s="597">
        <f t="shared" ref="BM41:BM42" si="98">AH41</f>
        <v>0</v>
      </c>
      <c r="BN41" s="597">
        <f t="shared" ref="BN41:BN42" si="99">AI41</f>
        <v>0</v>
      </c>
    </row>
    <row r="42" spans="1:80" x14ac:dyDescent="0.2">
      <c r="A42" s="399"/>
      <c r="B42" s="400" t="s">
        <v>118</v>
      </c>
      <c r="C42" s="399"/>
      <c r="D42" s="401">
        <f>AK42+NPV($C$3,AL42:BN42)</f>
        <v>0</v>
      </c>
      <c r="E42" s="401">
        <f t="shared" si="67"/>
        <v>0</v>
      </c>
      <c r="F42" s="402">
        <f>F8+F18+F24+F34</f>
        <v>0</v>
      </c>
      <c r="G42" s="402">
        <f>G8+G18+G24+G34</f>
        <v>0</v>
      </c>
      <c r="H42" s="402">
        <f t="shared" ref="H42:AI42" si="100">H8+H18+H24+H34</f>
        <v>0</v>
      </c>
      <c r="I42" s="402">
        <f t="shared" si="100"/>
        <v>0</v>
      </c>
      <c r="J42" s="402">
        <f t="shared" si="100"/>
        <v>0</v>
      </c>
      <c r="K42" s="402">
        <f t="shared" si="100"/>
        <v>0</v>
      </c>
      <c r="L42" s="402">
        <f t="shared" si="100"/>
        <v>0</v>
      </c>
      <c r="M42" s="402">
        <f t="shared" si="100"/>
        <v>0</v>
      </c>
      <c r="N42" s="402">
        <f t="shared" si="100"/>
        <v>0</v>
      </c>
      <c r="O42" s="402">
        <f t="shared" si="100"/>
        <v>0</v>
      </c>
      <c r="P42" s="402">
        <f t="shared" si="100"/>
        <v>0</v>
      </c>
      <c r="Q42" s="402">
        <f t="shared" si="100"/>
        <v>0</v>
      </c>
      <c r="R42" s="402">
        <f t="shared" si="100"/>
        <v>0</v>
      </c>
      <c r="S42" s="402">
        <f t="shared" si="100"/>
        <v>0</v>
      </c>
      <c r="T42" s="402">
        <f t="shared" si="100"/>
        <v>0</v>
      </c>
      <c r="U42" s="402">
        <f t="shared" si="100"/>
        <v>0</v>
      </c>
      <c r="V42" s="402">
        <f t="shared" si="100"/>
        <v>0</v>
      </c>
      <c r="W42" s="402">
        <f t="shared" si="100"/>
        <v>0</v>
      </c>
      <c r="X42" s="402">
        <f t="shared" si="100"/>
        <v>0</v>
      </c>
      <c r="Y42" s="402">
        <f t="shared" si="100"/>
        <v>0</v>
      </c>
      <c r="Z42" s="402">
        <f t="shared" si="100"/>
        <v>0</v>
      </c>
      <c r="AA42" s="402">
        <f t="shared" si="100"/>
        <v>0</v>
      </c>
      <c r="AB42" s="402">
        <f t="shared" si="100"/>
        <v>0</v>
      </c>
      <c r="AC42" s="402">
        <f t="shared" si="100"/>
        <v>0</v>
      </c>
      <c r="AD42" s="402">
        <f t="shared" si="100"/>
        <v>0</v>
      </c>
      <c r="AE42" s="402">
        <f t="shared" si="100"/>
        <v>0</v>
      </c>
      <c r="AF42" s="402">
        <f t="shared" si="100"/>
        <v>0</v>
      </c>
      <c r="AG42" s="402">
        <f t="shared" si="100"/>
        <v>0</v>
      </c>
      <c r="AH42" s="402">
        <f t="shared" si="100"/>
        <v>0</v>
      </c>
      <c r="AI42" s="402">
        <f t="shared" si="100"/>
        <v>0</v>
      </c>
      <c r="AJ42" s="403"/>
      <c r="AK42" s="597">
        <f t="shared" si="70"/>
        <v>0</v>
      </c>
      <c r="AL42" s="597">
        <f t="shared" si="71"/>
        <v>0</v>
      </c>
      <c r="AM42" s="597">
        <f t="shared" si="72"/>
        <v>0</v>
      </c>
      <c r="AN42" s="597">
        <f t="shared" si="73"/>
        <v>0</v>
      </c>
      <c r="AO42" s="597">
        <f t="shared" si="74"/>
        <v>0</v>
      </c>
      <c r="AP42" s="597">
        <f t="shared" si="75"/>
        <v>0</v>
      </c>
      <c r="AQ42" s="597">
        <f t="shared" si="76"/>
        <v>0</v>
      </c>
      <c r="AR42" s="597">
        <f t="shared" si="77"/>
        <v>0</v>
      </c>
      <c r="AS42" s="597">
        <f t="shared" si="78"/>
        <v>0</v>
      </c>
      <c r="AT42" s="597">
        <f t="shared" si="79"/>
        <v>0</v>
      </c>
      <c r="AU42" s="597">
        <f t="shared" si="80"/>
        <v>0</v>
      </c>
      <c r="AV42" s="597">
        <f t="shared" si="81"/>
        <v>0</v>
      </c>
      <c r="AW42" s="597">
        <f t="shared" si="82"/>
        <v>0</v>
      </c>
      <c r="AX42" s="597">
        <f t="shared" si="83"/>
        <v>0</v>
      </c>
      <c r="AY42" s="597">
        <f t="shared" si="84"/>
        <v>0</v>
      </c>
      <c r="AZ42" s="597">
        <f t="shared" si="85"/>
        <v>0</v>
      </c>
      <c r="BA42" s="597">
        <f t="shared" si="86"/>
        <v>0</v>
      </c>
      <c r="BB42" s="597">
        <f t="shared" si="87"/>
        <v>0</v>
      </c>
      <c r="BC42" s="597">
        <f t="shared" si="88"/>
        <v>0</v>
      </c>
      <c r="BD42" s="597">
        <f t="shared" si="89"/>
        <v>0</v>
      </c>
      <c r="BE42" s="597">
        <f t="shared" si="90"/>
        <v>0</v>
      </c>
      <c r="BF42" s="597">
        <f t="shared" si="91"/>
        <v>0</v>
      </c>
      <c r="BG42" s="597">
        <f t="shared" si="92"/>
        <v>0</v>
      </c>
      <c r="BH42" s="597">
        <f t="shared" si="93"/>
        <v>0</v>
      </c>
      <c r="BI42" s="597">
        <f t="shared" si="94"/>
        <v>0</v>
      </c>
      <c r="BJ42" s="597">
        <f t="shared" si="95"/>
        <v>0</v>
      </c>
      <c r="BK42" s="597">
        <f t="shared" si="96"/>
        <v>0</v>
      </c>
      <c r="BL42" s="597">
        <f t="shared" si="97"/>
        <v>0</v>
      </c>
      <c r="BM42" s="597">
        <f t="shared" si="98"/>
        <v>0</v>
      </c>
      <c r="BN42" s="597">
        <f t="shared" si="99"/>
        <v>0</v>
      </c>
    </row>
    <row r="43" spans="1:80" s="241" customFormat="1" x14ac:dyDescent="0.2">
      <c r="A43" s="387">
        <v>6</v>
      </c>
      <c r="B43" s="388" t="s">
        <v>189</v>
      </c>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row>
    <row r="44" spans="1:80" s="241" customFormat="1" x14ac:dyDescent="0.2">
      <c r="A44" s="404" t="s">
        <v>99</v>
      </c>
      <c r="B44" s="272" t="s">
        <v>190</v>
      </c>
      <c r="C44" s="272"/>
      <c r="D44" s="405">
        <f>D42</f>
        <v>0</v>
      </c>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row>
    <row r="45" spans="1:80" s="241" customFormat="1" x14ac:dyDescent="0.2">
      <c r="A45" s="404" t="s">
        <v>100</v>
      </c>
      <c r="B45" s="272" t="s">
        <v>191</v>
      </c>
      <c r="C45" s="272"/>
      <c r="D45" s="406" t="e">
        <f>IRR(F42:AI42)</f>
        <v>#NUM!</v>
      </c>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row>
    <row r="46" spans="1:80" s="241" customFormat="1" x14ac:dyDescent="0.2">
      <c r="A46" s="404" t="s">
        <v>101</v>
      </c>
      <c r="B46" s="241" t="s">
        <v>192</v>
      </c>
      <c r="D46" s="407" t="e">
        <f>(D8+D18)/-(D24+D34)</f>
        <v>#DIV/0!</v>
      </c>
    </row>
    <row r="47" spans="1:80" s="241" customFormat="1" ht="12.75" customHeight="1" x14ac:dyDescent="0.25">
      <c r="A47" s="408"/>
      <c r="B47" s="409"/>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row>
    <row r="48" spans="1:80" s="305" customFormat="1" x14ac:dyDescent="0.2">
      <c r="A48" s="317">
        <v>7</v>
      </c>
      <c r="B48" s="318" t="s">
        <v>417</v>
      </c>
      <c r="C48" s="410"/>
      <c r="D48" s="410"/>
      <c r="E48" s="410"/>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row>
    <row r="49" spans="1:35" s="305" customFormat="1" x14ac:dyDescent="0.2">
      <c r="A49" s="384" t="s">
        <v>70</v>
      </c>
      <c r="B49" s="305" t="s">
        <v>475</v>
      </c>
      <c r="C49" s="394" t="s">
        <v>476</v>
      </c>
      <c r="D49" s="394"/>
      <c r="E49" s="603">
        <f>SUM(F49:AI49)</f>
        <v>0</v>
      </c>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row>
    <row r="50" spans="1:35" s="305" customFormat="1" hidden="1" x14ac:dyDescent="0.2">
      <c r="A50" s="384" t="s">
        <v>72</v>
      </c>
      <c r="C50" s="394"/>
      <c r="D50" s="394"/>
      <c r="E50" s="394"/>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412">
        <f>SUM(F50:AH50)</f>
        <v>0</v>
      </c>
    </row>
    <row r="51" spans="1:35" s="305" customFormat="1" hidden="1" x14ac:dyDescent="0.2">
      <c r="A51" s="384" t="s">
        <v>74</v>
      </c>
      <c r="C51" s="394"/>
      <c r="D51" s="394"/>
      <c r="E51" s="394"/>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412">
        <f>SUM(F51:AH51)</f>
        <v>0</v>
      </c>
    </row>
    <row r="52" spans="1:35" s="305" customFormat="1" hidden="1" x14ac:dyDescent="0.2">
      <c r="A52" s="396" t="s">
        <v>75</v>
      </c>
      <c r="B52" s="413"/>
      <c r="C52" s="397"/>
      <c r="D52" s="397"/>
      <c r="E52" s="397"/>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414">
        <f>SUM(F52:AH52)</f>
        <v>0</v>
      </c>
    </row>
    <row r="53" spans="1:35" s="241" customFormat="1" ht="12.75" customHeight="1" x14ac:dyDescent="0.25">
      <c r="A53" s="408"/>
      <c r="B53" s="409"/>
      <c r="C53" s="408"/>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row>
    <row r="54" spans="1:35" s="305" customFormat="1" x14ac:dyDescent="0.2">
      <c r="A54" s="3"/>
    </row>
    <row r="55" spans="1:35" s="305" customFormat="1" x14ac:dyDescent="0.2">
      <c r="A55" s="3" t="s">
        <v>457</v>
      </c>
    </row>
    <row r="56" spans="1:35" s="305" customFormat="1" x14ac:dyDescent="0.2">
      <c r="A56" s="3" t="s">
        <v>458</v>
      </c>
    </row>
    <row r="57" spans="1:35" s="305" customFormat="1" x14ac:dyDescent="0.2"/>
    <row r="58" spans="1:35" s="305" customFormat="1" x14ac:dyDescent="0.2"/>
    <row r="59" spans="1:35" s="305" customFormat="1" x14ac:dyDescent="0.2"/>
    <row r="60" spans="1:35" s="305" customFormat="1" x14ac:dyDescent="0.2"/>
    <row r="61" spans="1:35" s="305" customFormat="1" x14ac:dyDescent="0.2"/>
    <row r="62" spans="1:35" s="305" customFormat="1" x14ac:dyDescent="0.2"/>
    <row r="63" spans="1:35" s="305" customFormat="1" x14ac:dyDescent="0.2"/>
    <row r="64" spans="1:35"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sheetData>
  <sheetProtection algorithmName="SHA-512" hashValue="DT4bOb69gSOWpfAzgs7pxY+YvWG07ung0hEpbei3VE2c5XWf1ORgxFpdkcbV2oRsOCOIKB+OgRPsggTpVSzohw==" saltValue="+2L0zvZ2FSG86poa1WwOS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D34" sqref="D34"/>
    </sheetView>
  </sheetViews>
  <sheetFormatPr defaultColWidth="9.140625" defaultRowHeight="15" x14ac:dyDescent="0.25"/>
  <cols>
    <col min="1" max="1" width="7.42578125" style="416" customWidth="1"/>
    <col min="2" max="2" width="6.5703125" style="416" customWidth="1"/>
    <col min="3" max="3" width="9.140625" style="416"/>
    <col min="4" max="4" width="45.42578125" style="416" customWidth="1"/>
    <col min="5" max="5" width="9.140625" style="416"/>
    <col min="6" max="7" width="14.140625" style="416" customWidth="1"/>
    <col min="8" max="37" width="14.28515625" style="416" customWidth="1"/>
    <col min="38" max="16384" width="9.140625" style="416"/>
  </cols>
  <sheetData>
    <row r="1" spans="1:37" ht="26.25" x14ac:dyDescent="0.25">
      <c r="A1" s="643" t="s">
        <v>193</v>
      </c>
      <c r="B1" s="643"/>
      <c r="C1" s="643"/>
      <c r="D1" s="643"/>
      <c r="E1" s="643"/>
      <c r="F1" s="643"/>
      <c r="G1" s="643"/>
      <c r="H1" s="643"/>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row>
    <row r="2" spans="1:37" ht="15" customHeight="1" x14ac:dyDescent="0.35">
      <c r="A2" s="335"/>
      <c r="B2" s="336"/>
      <c r="C2" s="336"/>
      <c r="D2" s="336"/>
      <c r="E2" s="336"/>
      <c r="F2" s="417"/>
      <c r="G2" s="417"/>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row>
    <row r="3" spans="1:37" ht="15" customHeight="1" x14ac:dyDescent="0.35">
      <c r="A3" s="335"/>
      <c r="B3" s="375" t="s">
        <v>208</v>
      </c>
      <c r="D3" s="336"/>
      <c r="E3" s="336"/>
      <c r="F3" s="415">
        <v>0.04</v>
      </c>
      <c r="G3" s="417"/>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row>
    <row r="4" spans="1:37" ht="21" x14ac:dyDescent="0.35">
      <c r="A4" s="335" t="s">
        <v>203</v>
      </c>
      <c r="B4" s="336"/>
      <c r="C4" s="336"/>
      <c r="D4" s="336"/>
      <c r="E4" s="336"/>
      <c r="F4" s="418"/>
      <c r="G4" s="418"/>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row>
    <row r="5" spans="1:37" x14ac:dyDescent="0.25">
      <c r="A5" s="419"/>
      <c r="B5" s="238"/>
      <c r="C5" s="238"/>
      <c r="D5" s="338"/>
      <c r="E5" s="338"/>
      <c r="F5" s="379" t="s">
        <v>197</v>
      </c>
      <c r="G5" s="380"/>
      <c r="H5" s="340">
        <f>'5.DL soc.econom. analīze'!F5</f>
        <v>1</v>
      </c>
      <c r="I5" s="340">
        <f>'5.DL soc.econom. analīze'!G5</f>
        <v>2</v>
      </c>
      <c r="J5" s="340">
        <f>'5.DL soc.econom. analīze'!H5</f>
        <v>3</v>
      </c>
      <c r="K5" s="340">
        <f>'5.DL soc.econom. analīze'!I5</f>
        <v>4</v>
      </c>
      <c r="L5" s="340">
        <f>'5.DL soc.econom. analīze'!J5</f>
        <v>5</v>
      </c>
      <c r="M5" s="340">
        <f>'5.DL soc.econom. analīze'!K5</f>
        <v>6</v>
      </c>
      <c r="N5" s="340">
        <f>'5.DL soc.econom. analīze'!L5</f>
        <v>7</v>
      </c>
      <c r="O5" s="340">
        <f>'5.DL soc.econom. analīze'!M5</f>
        <v>8</v>
      </c>
      <c r="P5" s="340">
        <f>'5.DL soc.econom. analīze'!N5</f>
        <v>9</v>
      </c>
      <c r="Q5" s="340">
        <f>'5.DL soc.econom. analīze'!O5</f>
        <v>10</v>
      </c>
      <c r="R5" s="340">
        <f>'5.DL soc.econom. analīze'!P5</f>
        <v>11</v>
      </c>
      <c r="S5" s="340">
        <f>'5.DL soc.econom. analīze'!Q5</f>
        <v>12</v>
      </c>
      <c r="T5" s="340">
        <f>'5.DL soc.econom. analīze'!R5</f>
        <v>13</v>
      </c>
      <c r="U5" s="340">
        <f>'5.DL soc.econom. analīze'!S5</f>
        <v>14</v>
      </c>
      <c r="V5" s="340">
        <f>'5.DL soc.econom. analīze'!T5</f>
        <v>15</v>
      </c>
      <c r="W5" s="340">
        <f>'5.DL soc.econom. analīze'!U5</f>
        <v>16</v>
      </c>
      <c r="X5" s="340">
        <f>'5.DL soc.econom. analīze'!V5</f>
        <v>17</v>
      </c>
      <c r="Y5" s="340">
        <f>'5.DL soc.econom. analīze'!W5</f>
        <v>18</v>
      </c>
      <c r="Z5" s="340">
        <f>'5.DL soc.econom. analīze'!X5</f>
        <v>19</v>
      </c>
      <c r="AA5" s="340">
        <f>'5.DL soc.econom. analīze'!Y5</f>
        <v>20</v>
      </c>
      <c r="AB5" s="340">
        <f>'5.DL soc.econom. analīze'!Z5</f>
        <v>21</v>
      </c>
      <c r="AC5" s="340">
        <f>'5.DL soc.econom. analīze'!AA5</f>
        <v>22</v>
      </c>
      <c r="AD5" s="340">
        <f>'5.DL soc.econom. analīze'!AB5</f>
        <v>23</v>
      </c>
      <c r="AE5" s="340">
        <f>'5.DL soc.econom. analīze'!AC5</f>
        <v>24</v>
      </c>
      <c r="AF5" s="340">
        <f>'5.DL soc.econom. analīze'!AD5</f>
        <v>25</v>
      </c>
      <c r="AG5" s="340">
        <f>'5.DL soc.econom. analīze'!AE5</f>
        <v>26</v>
      </c>
      <c r="AH5" s="340">
        <f>'5.DL soc.econom. analīze'!AF5</f>
        <v>27</v>
      </c>
      <c r="AI5" s="340">
        <f>'5.DL soc.econom. analīze'!AG5</f>
        <v>28</v>
      </c>
      <c r="AJ5" s="340">
        <f>'5.DL soc.econom. analīze'!AH5</f>
        <v>29</v>
      </c>
      <c r="AK5" s="340">
        <f>'5.DL soc.econom. analīze'!AI5</f>
        <v>30</v>
      </c>
    </row>
    <row r="6" spans="1:37" x14ac:dyDescent="0.25">
      <c r="A6" s="420">
        <v>1</v>
      </c>
      <c r="B6" s="365" t="s">
        <v>113</v>
      </c>
      <c r="C6" s="365"/>
      <c r="D6" s="365"/>
      <c r="E6" s="250" t="s">
        <v>111</v>
      </c>
      <c r="F6" s="421" t="s">
        <v>112</v>
      </c>
      <c r="G6" s="421" t="s">
        <v>112</v>
      </c>
      <c r="H6" s="341">
        <f>'5.DL soc.econom. analīze'!F6</f>
        <v>2023</v>
      </c>
      <c r="I6" s="341">
        <f>'5.DL soc.econom. analīze'!G6</f>
        <v>2024</v>
      </c>
      <c r="J6" s="341">
        <f>'5.DL soc.econom. analīze'!H6</f>
        <v>2025</v>
      </c>
      <c r="K6" s="341">
        <f>'5.DL soc.econom. analīze'!I6</f>
        <v>2026</v>
      </c>
      <c r="L6" s="341">
        <f>'5.DL soc.econom. analīze'!J6</f>
        <v>2027</v>
      </c>
      <c r="M6" s="341">
        <f>'5.DL soc.econom. analīze'!K6</f>
        <v>2028</v>
      </c>
      <c r="N6" s="341">
        <f>'5.DL soc.econom. analīze'!L6</f>
        <v>2029</v>
      </c>
      <c r="O6" s="341">
        <f>'5.DL soc.econom. analīze'!M6</f>
        <v>2030</v>
      </c>
      <c r="P6" s="341">
        <f>'5.DL soc.econom. analīze'!N6</f>
        <v>2031</v>
      </c>
      <c r="Q6" s="341">
        <f>'5.DL soc.econom. analīze'!O6</f>
        <v>2032</v>
      </c>
      <c r="R6" s="341">
        <f>'5.DL soc.econom. analīze'!P6</f>
        <v>2033</v>
      </c>
      <c r="S6" s="341">
        <f>'5.DL soc.econom. analīze'!Q6</f>
        <v>2034</v>
      </c>
      <c r="T6" s="341">
        <f>'5.DL soc.econom. analīze'!R6</f>
        <v>2035</v>
      </c>
      <c r="U6" s="341">
        <f>'5.DL soc.econom. analīze'!S6</f>
        <v>2036</v>
      </c>
      <c r="V6" s="341">
        <f>'5.DL soc.econom. analīze'!T6</f>
        <v>2037</v>
      </c>
      <c r="W6" s="341">
        <f>'5.DL soc.econom. analīze'!U6</f>
        <v>2038</v>
      </c>
      <c r="X6" s="341">
        <f>'5.DL soc.econom. analīze'!V6</f>
        <v>2039</v>
      </c>
      <c r="Y6" s="341">
        <f>'5.DL soc.econom. analīze'!W6</f>
        <v>2040</v>
      </c>
      <c r="Z6" s="341">
        <f>'5.DL soc.econom. analīze'!X6</f>
        <v>2041</v>
      </c>
      <c r="AA6" s="341">
        <f>'5.DL soc.econom. analīze'!Y6</f>
        <v>2042</v>
      </c>
      <c r="AB6" s="341">
        <f>'5.DL soc.econom. analīze'!Z6</f>
        <v>2043</v>
      </c>
      <c r="AC6" s="341">
        <f>'5.DL soc.econom. analīze'!AA6</f>
        <v>2044</v>
      </c>
      <c r="AD6" s="341">
        <f>'5.DL soc.econom. analīze'!AB6</f>
        <v>2045</v>
      </c>
      <c r="AE6" s="341">
        <f>'5.DL soc.econom. analīze'!AC6</f>
        <v>2046</v>
      </c>
      <c r="AF6" s="341">
        <f>'5.DL soc.econom. analīze'!AD6</f>
        <v>2047</v>
      </c>
      <c r="AG6" s="341">
        <f>'5.DL soc.econom. analīze'!AE6</f>
        <v>2048</v>
      </c>
      <c r="AH6" s="341">
        <f>'5.DL soc.econom. analīze'!AF6</f>
        <v>2049</v>
      </c>
      <c r="AI6" s="341">
        <f>'5.DL soc.econom. analīze'!AG6</f>
        <v>2050</v>
      </c>
      <c r="AJ6" s="341">
        <f>'5.DL soc.econom. analīze'!AH6</f>
        <v>2051</v>
      </c>
      <c r="AK6" s="341">
        <f>'5.DL soc.econom. analīze'!AI6</f>
        <v>2052</v>
      </c>
    </row>
    <row r="7" spans="1:37" x14ac:dyDescent="0.25">
      <c r="A7" s="422"/>
      <c r="B7" s="423" t="s">
        <v>2</v>
      </c>
      <c r="C7" s="423" t="s">
        <v>204</v>
      </c>
      <c r="D7" s="423"/>
      <c r="E7" s="424" t="s">
        <v>58</v>
      </c>
      <c r="F7" s="390">
        <f>H7+NPV($F$3,I7:AK7)</f>
        <v>0</v>
      </c>
      <c r="G7" s="390">
        <f>SUM(H7:AK7)</f>
        <v>0</v>
      </c>
      <c r="H7" s="425">
        <f>'3. DL invest.n.pl.AR pr.'!F9-'2. DL invest.n.pl.BEZ pr.'!E9</f>
        <v>0</v>
      </c>
      <c r="I7" s="426">
        <f>'3. DL invest.n.pl.AR pr.'!G9-'2. DL invest.n.pl.BEZ pr.'!F9</f>
        <v>0</v>
      </c>
      <c r="J7" s="426">
        <f>'3. DL invest.n.pl.AR pr.'!H9-'2. DL invest.n.pl.BEZ pr.'!G9</f>
        <v>0</v>
      </c>
      <c r="K7" s="426">
        <f>'3. DL invest.n.pl.AR pr.'!I9-'2. DL invest.n.pl.BEZ pr.'!H9</f>
        <v>0</v>
      </c>
      <c r="L7" s="426">
        <f>'3. DL invest.n.pl.AR pr.'!J9-'2. DL invest.n.pl.BEZ pr.'!I9</f>
        <v>0</v>
      </c>
      <c r="M7" s="426">
        <f>'3. DL invest.n.pl.AR pr.'!K9-'2. DL invest.n.pl.BEZ pr.'!J9</f>
        <v>0</v>
      </c>
      <c r="N7" s="426">
        <f>'3. DL invest.n.pl.AR pr.'!L9-'2. DL invest.n.pl.BEZ pr.'!K9</f>
        <v>0</v>
      </c>
      <c r="O7" s="426">
        <f>'3. DL invest.n.pl.AR pr.'!M9-'2. DL invest.n.pl.BEZ pr.'!L9</f>
        <v>0</v>
      </c>
      <c r="P7" s="426">
        <f>'3. DL invest.n.pl.AR pr.'!N9-'2. DL invest.n.pl.BEZ pr.'!M9</f>
        <v>0</v>
      </c>
      <c r="Q7" s="426">
        <f>'3. DL invest.n.pl.AR pr.'!O9-'2. DL invest.n.pl.BEZ pr.'!N9</f>
        <v>0</v>
      </c>
      <c r="R7" s="426">
        <f>'3. DL invest.n.pl.AR pr.'!P9-'2. DL invest.n.pl.BEZ pr.'!O9</f>
        <v>0</v>
      </c>
      <c r="S7" s="426">
        <f>'3. DL invest.n.pl.AR pr.'!Q9-'2. DL invest.n.pl.BEZ pr.'!P9</f>
        <v>0</v>
      </c>
      <c r="T7" s="426">
        <f>'3. DL invest.n.pl.AR pr.'!R9-'2. DL invest.n.pl.BEZ pr.'!Q9</f>
        <v>0</v>
      </c>
      <c r="U7" s="426">
        <f>'3. DL invest.n.pl.AR pr.'!S9-'2. DL invest.n.pl.BEZ pr.'!R9</f>
        <v>0</v>
      </c>
      <c r="V7" s="426">
        <f>'3. DL invest.n.pl.AR pr.'!T9-'2. DL invest.n.pl.BEZ pr.'!S9</f>
        <v>0</v>
      </c>
      <c r="W7" s="426">
        <f>'3. DL invest.n.pl.AR pr.'!U9-'2. DL invest.n.pl.BEZ pr.'!T9</f>
        <v>0</v>
      </c>
      <c r="X7" s="426">
        <f>'3. DL invest.n.pl.AR pr.'!V9-'2. DL invest.n.pl.BEZ pr.'!U9</f>
        <v>0</v>
      </c>
      <c r="Y7" s="426">
        <f>'3. DL invest.n.pl.AR pr.'!W9-'2. DL invest.n.pl.BEZ pr.'!V9</f>
        <v>0</v>
      </c>
      <c r="Z7" s="426">
        <f>'3. DL invest.n.pl.AR pr.'!X9-'2. DL invest.n.pl.BEZ pr.'!W9</f>
        <v>0</v>
      </c>
      <c r="AA7" s="426">
        <f>'3. DL invest.n.pl.AR pr.'!Y9-'2. DL invest.n.pl.BEZ pr.'!X9</f>
        <v>0</v>
      </c>
      <c r="AB7" s="426">
        <f>'3. DL invest.n.pl.AR pr.'!Z9-'2. DL invest.n.pl.BEZ pr.'!Y9</f>
        <v>0</v>
      </c>
      <c r="AC7" s="426">
        <f>'3. DL invest.n.pl.AR pr.'!AA9-'2. DL invest.n.pl.BEZ pr.'!Z9</f>
        <v>0</v>
      </c>
      <c r="AD7" s="426">
        <f>'3. DL invest.n.pl.AR pr.'!AB9-'2. DL invest.n.pl.BEZ pr.'!AA9</f>
        <v>0</v>
      </c>
      <c r="AE7" s="426">
        <f>'3. DL invest.n.pl.AR pr.'!AC9-'2. DL invest.n.pl.BEZ pr.'!AB9</f>
        <v>0</v>
      </c>
      <c r="AF7" s="426">
        <f>'3. DL invest.n.pl.AR pr.'!AD9-'2. DL invest.n.pl.BEZ pr.'!AC9</f>
        <v>0</v>
      </c>
      <c r="AG7" s="426">
        <f>'3. DL invest.n.pl.AR pr.'!AE9-'2. DL invest.n.pl.BEZ pr.'!AD9</f>
        <v>0</v>
      </c>
      <c r="AH7" s="426">
        <f>'3. DL invest.n.pl.AR pr.'!AF9-'2. DL invest.n.pl.BEZ pr.'!AE9</f>
        <v>0</v>
      </c>
      <c r="AI7" s="426">
        <f>'3. DL invest.n.pl.AR pr.'!AG9-'2. DL invest.n.pl.BEZ pr.'!AF9</f>
        <v>0</v>
      </c>
      <c r="AJ7" s="426">
        <f>'3. DL invest.n.pl.AR pr.'!AH9-'2. DL invest.n.pl.BEZ pr.'!AG9</f>
        <v>0</v>
      </c>
      <c r="AK7" s="426">
        <f>'3. DL invest.n.pl.AR pr.'!AI9-'2. DL invest.n.pl.BEZ pr.'!AH9</f>
        <v>0</v>
      </c>
    </row>
    <row r="8" spans="1:37" x14ac:dyDescent="0.25">
      <c r="A8" s="427"/>
      <c r="B8" s="336" t="s">
        <v>4</v>
      </c>
      <c r="C8" s="336" t="s">
        <v>135</v>
      </c>
      <c r="D8" s="336"/>
      <c r="E8" s="428" t="s">
        <v>58</v>
      </c>
      <c r="F8" s="390">
        <f>H8+NPV($F$3,I8:AK8)</f>
        <v>0</v>
      </c>
      <c r="G8" s="390">
        <f t="shared" ref="G8:G13" si="0">SUM(H8:AK8)</f>
        <v>0</v>
      </c>
      <c r="H8" s="429">
        <f>'3. DL invest.n.pl.AR pr.'!F29</f>
        <v>0</v>
      </c>
      <c r="I8" s="430">
        <f>'3. DL invest.n.pl.AR pr.'!G29</f>
        <v>0</v>
      </c>
      <c r="J8" s="430">
        <f>'3. DL invest.n.pl.AR pr.'!H29</f>
        <v>0</v>
      </c>
      <c r="K8" s="430">
        <f>'3. DL invest.n.pl.AR pr.'!I29</f>
        <v>0</v>
      </c>
      <c r="L8" s="430">
        <f>'3. DL invest.n.pl.AR pr.'!J29</f>
        <v>0</v>
      </c>
      <c r="M8" s="430">
        <f>'3. DL invest.n.pl.AR pr.'!K29</f>
        <v>0</v>
      </c>
      <c r="N8" s="430">
        <f>'3. DL invest.n.pl.AR pr.'!L29</f>
        <v>0</v>
      </c>
      <c r="O8" s="430">
        <f>'3. DL invest.n.pl.AR pr.'!M29</f>
        <v>0</v>
      </c>
      <c r="P8" s="430">
        <f>'3. DL invest.n.pl.AR pr.'!N29</f>
        <v>0</v>
      </c>
      <c r="Q8" s="430">
        <f>'3. DL invest.n.pl.AR pr.'!O29</f>
        <v>0</v>
      </c>
      <c r="R8" s="430">
        <f>'3. DL invest.n.pl.AR pr.'!P29</f>
        <v>0</v>
      </c>
      <c r="S8" s="430">
        <f>'3. DL invest.n.pl.AR pr.'!Q29</f>
        <v>0</v>
      </c>
      <c r="T8" s="430">
        <f>'3. DL invest.n.pl.AR pr.'!R29</f>
        <v>0</v>
      </c>
      <c r="U8" s="430">
        <f>'3. DL invest.n.pl.AR pr.'!S29</f>
        <v>0</v>
      </c>
      <c r="V8" s="430">
        <f>'3. DL invest.n.pl.AR pr.'!T29</f>
        <v>0</v>
      </c>
      <c r="W8" s="430">
        <f>'3. DL invest.n.pl.AR pr.'!U29</f>
        <v>0</v>
      </c>
      <c r="X8" s="430">
        <f>'3. DL invest.n.pl.AR pr.'!V29</f>
        <v>0</v>
      </c>
      <c r="Y8" s="430">
        <f>'3. DL invest.n.pl.AR pr.'!W29</f>
        <v>0</v>
      </c>
      <c r="Z8" s="430">
        <f>'3. DL invest.n.pl.AR pr.'!X29</f>
        <v>0</v>
      </c>
      <c r="AA8" s="430">
        <f>'3. DL invest.n.pl.AR pr.'!Y29</f>
        <v>0</v>
      </c>
      <c r="AB8" s="430">
        <f>'3. DL invest.n.pl.AR pr.'!Z29</f>
        <v>0</v>
      </c>
      <c r="AC8" s="430">
        <f>'3. DL invest.n.pl.AR pr.'!AA29</f>
        <v>0</v>
      </c>
      <c r="AD8" s="430">
        <f>'3. DL invest.n.pl.AR pr.'!AB29</f>
        <v>0</v>
      </c>
      <c r="AE8" s="430">
        <f>'3. DL invest.n.pl.AR pr.'!AC29</f>
        <v>0</v>
      </c>
      <c r="AF8" s="430">
        <f>'3. DL invest.n.pl.AR pr.'!AD29</f>
        <v>0</v>
      </c>
      <c r="AG8" s="430">
        <f>'3. DL invest.n.pl.AR pr.'!AE29</f>
        <v>0</v>
      </c>
      <c r="AH8" s="430">
        <f>'3. DL invest.n.pl.AR pr.'!AF29</f>
        <v>0</v>
      </c>
      <c r="AI8" s="430">
        <f>'3. DL invest.n.pl.AR pr.'!AG29</f>
        <v>0</v>
      </c>
      <c r="AJ8" s="430">
        <f>'3. DL invest.n.pl.AR pr.'!AH29</f>
        <v>0</v>
      </c>
      <c r="AK8" s="430">
        <f>'3. DL invest.n.pl.AR pr.'!AI29</f>
        <v>0</v>
      </c>
    </row>
    <row r="9" spans="1:37" x14ac:dyDescent="0.25">
      <c r="A9" s="427"/>
      <c r="B9" s="336" t="s">
        <v>6</v>
      </c>
      <c r="C9" s="336" t="s">
        <v>205</v>
      </c>
      <c r="D9" s="336"/>
      <c r="E9" s="428" t="s">
        <v>58</v>
      </c>
      <c r="F9" s="390">
        <f t="shared" ref="F9:F13" si="1">H9+NPV($F$3,I9:AK9)</f>
        <v>0</v>
      </c>
      <c r="G9" s="390">
        <f t="shared" si="0"/>
        <v>0</v>
      </c>
      <c r="H9" s="429">
        <f>'3. DL invest.n.pl.AR pr.'!F16-'2. DL invest.n.pl.BEZ pr.'!E16</f>
        <v>0</v>
      </c>
      <c r="I9" s="430">
        <f>'3. DL invest.n.pl.AR pr.'!G16-'2. DL invest.n.pl.BEZ pr.'!F16</f>
        <v>0</v>
      </c>
      <c r="J9" s="430">
        <f>'3. DL invest.n.pl.AR pr.'!H16-'2. DL invest.n.pl.BEZ pr.'!G16</f>
        <v>0</v>
      </c>
      <c r="K9" s="430">
        <f>'3. DL invest.n.pl.AR pr.'!I16-'2. DL invest.n.pl.BEZ pr.'!H16</f>
        <v>0</v>
      </c>
      <c r="L9" s="430">
        <f>'3. DL invest.n.pl.AR pr.'!J16-'2. DL invest.n.pl.BEZ pr.'!I16</f>
        <v>0</v>
      </c>
      <c r="M9" s="430">
        <f>'3. DL invest.n.pl.AR pr.'!K16-'2. DL invest.n.pl.BEZ pr.'!J16</f>
        <v>0</v>
      </c>
      <c r="N9" s="430">
        <f>'3. DL invest.n.pl.AR pr.'!L16-'2. DL invest.n.pl.BEZ pr.'!K16</f>
        <v>0</v>
      </c>
      <c r="O9" s="430">
        <f>'3. DL invest.n.pl.AR pr.'!M16-'2. DL invest.n.pl.BEZ pr.'!L16</f>
        <v>0</v>
      </c>
      <c r="P9" s="430">
        <f>'3. DL invest.n.pl.AR pr.'!N16-'2. DL invest.n.pl.BEZ pr.'!M16</f>
        <v>0</v>
      </c>
      <c r="Q9" s="430">
        <f>'3. DL invest.n.pl.AR pr.'!O16-'2. DL invest.n.pl.BEZ pr.'!N16</f>
        <v>0</v>
      </c>
      <c r="R9" s="430">
        <f>'3. DL invest.n.pl.AR pr.'!P16-'2. DL invest.n.pl.BEZ pr.'!O16</f>
        <v>0</v>
      </c>
      <c r="S9" s="430">
        <f>'3. DL invest.n.pl.AR pr.'!Q16-'2. DL invest.n.pl.BEZ pr.'!P16</f>
        <v>0</v>
      </c>
      <c r="T9" s="430">
        <f>'3. DL invest.n.pl.AR pr.'!R16-'2. DL invest.n.pl.BEZ pr.'!Q16</f>
        <v>0</v>
      </c>
      <c r="U9" s="430">
        <f>'3. DL invest.n.pl.AR pr.'!S16-'2. DL invest.n.pl.BEZ pr.'!R16</f>
        <v>0</v>
      </c>
      <c r="V9" s="430">
        <f>'3. DL invest.n.pl.AR pr.'!T16-'2. DL invest.n.pl.BEZ pr.'!S16</f>
        <v>0</v>
      </c>
      <c r="W9" s="430">
        <f>'3. DL invest.n.pl.AR pr.'!U16-'2. DL invest.n.pl.BEZ pr.'!T16</f>
        <v>0</v>
      </c>
      <c r="X9" s="430">
        <f>'3. DL invest.n.pl.AR pr.'!V16-'2. DL invest.n.pl.BEZ pr.'!U16</f>
        <v>0</v>
      </c>
      <c r="Y9" s="430">
        <f>'3. DL invest.n.pl.AR pr.'!W16-'2. DL invest.n.pl.BEZ pr.'!V16</f>
        <v>0</v>
      </c>
      <c r="Z9" s="430">
        <f>'3. DL invest.n.pl.AR pr.'!X16-'2. DL invest.n.pl.BEZ pr.'!W16</f>
        <v>0</v>
      </c>
      <c r="AA9" s="430">
        <f>'3. DL invest.n.pl.AR pr.'!Y16-'2. DL invest.n.pl.BEZ pr.'!X16</f>
        <v>0</v>
      </c>
      <c r="AB9" s="430">
        <f>'3. DL invest.n.pl.AR pr.'!Z16-'2. DL invest.n.pl.BEZ pr.'!Y16</f>
        <v>0</v>
      </c>
      <c r="AC9" s="430">
        <f>'3. DL invest.n.pl.AR pr.'!AA16-'2. DL invest.n.pl.BEZ pr.'!Z16</f>
        <v>0</v>
      </c>
      <c r="AD9" s="430">
        <f>'3. DL invest.n.pl.AR pr.'!AB16-'2. DL invest.n.pl.BEZ pr.'!AA16</f>
        <v>0</v>
      </c>
      <c r="AE9" s="430">
        <f>'3. DL invest.n.pl.AR pr.'!AC16-'2. DL invest.n.pl.BEZ pr.'!AB16</f>
        <v>0</v>
      </c>
      <c r="AF9" s="430">
        <f>'3. DL invest.n.pl.AR pr.'!AD16-'2. DL invest.n.pl.BEZ pr.'!AC16</f>
        <v>0</v>
      </c>
      <c r="AG9" s="430">
        <f>'3. DL invest.n.pl.AR pr.'!AE16-'2. DL invest.n.pl.BEZ pr.'!AD16</f>
        <v>0</v>
      </c>
      <c r="AH9" s="430">
        <f>'3. DL invest.n.pl.AR pr.'!AF16-'2. DL invest.n.pl.BEZ pr.'!AE16</f>
        <v>0</v>
      </c>
      <c r="AI9" s="430">
        <f>'3. DL invest.n.pl.AR pr.'!AG16-'2. DL invest.n.pl.BEZ pr.'!AF16</f>
        <v>0</v>
      </c>
      <c r="AJ9" s="430">
        <f>'3. DL invest.n.pl.AR pr.'!AH16-'2. DL invest.n.pl.BEZ pr.'!AG16</f>
        <v>0</v>
      </c>
      <c r="AK9" s="430">
        <f>'3. DL invest.n.pl.AR pr.'!AI16-'2. DL invest.n.pl.BEZ pr.'!AH16</f>
        <v>0</v>
      </c>
    </row>
    <row r="10" spans="1:37" x14ac:dyDescent="0.25">
      <c r="A10" s="427"/>
      <c r="B10" s="336" t="s">
        <v>8</v>
      </c>
      <c r="C10" s="336" t="s">
        <v>161</v>
      </c>
      <c r="D10" s="336"/>
      <c r="E10" s="428" t="s">
        <v>58</v>
      </c>
      <c r="F10" s="390">
        <f t="shared" si="1"/>
        <v>0</v>
      </c>
      <c r="G10" s="390">
        <f t="shared" si="0"/>
        <v>0</v>
      </c>
      <c r="H10" s="429">
        <f>'4.DL Finansiālā ilgtspēja'!E21</f>
        <v>0</v>
      </c>
      <c r="I10" s="430">
        <f>'4.DL Finansiālā ilgtspēja'!F21</f>
        <v>0</v>
      </c>
      <c r="J10" s="430">
        <f>'4.DL Finansiālā ilgtspēja'!G21</f>
        <v>0</v>
      </c>
      <c r="K10" s="430">
        <f>'4.DL Finansiālā ilgtspēja'!H21</f>
        <v>0</v>
      </c>
      <c r="L10" s="430">
        <f>'4.DL Finansiālā ilgtspēja'!I21</f>
        <v>0</v>
      </c>
      <c r="M10" s="430">
        <f>'4.DL Finansiālā ilgtspēja'!J21</f>
        <v>0</v>
      </c>
      <c r="N10" s="430">
        <f>'4.DL Finansiālā ilgtspēja'!K21</f>
        <v>0</v>
      </c>
      <c r="O10" s="430">
        <f>'4.DL Finansiālā ilgtspēja'!L21</f>
        <v>0</v>
      </c>
      <c r="P10" s="430">
        <f>'4.DL Finansiālā ilgtspēja'!M21</f>
        <v>0</v>
      </c>
      <c r="Q10" s="430">
        <f>'4.DL Finansiālā ilgtspēja'!N21</f>
        <v>0</v>
      </c>
      <c r="R10" s="430">
        <f>'4.DL Finansiālā ilgtspēja'!O21</f>
        <v>0</v>
      </c>
      <c r="S10" s="430">
        <f>'4.DL Finansiālā ilgtspēja'!P21</f>
        <v>0</v>
      </c>
      <c r="T10" s="430">
        <f>'4.DL Finansiālā ilgtspēja'!Q21</f>
        <v>0</v>
      </c>
      <c r="U10" s="430">
        <f>'4.DL Finansiālā ilgtspēja'!R21</f>
        <v>0</v>
      </c>
      <c r="V10" s="430">
        <f>'4.DL Finansiālā ilgtspēja'!S21</f>
        <v>0</v>
      </c>
      <c r="W10" s="430">
        <f>'4.DL Finansiālā ilgtspēja'!T21</f>
        <v>0</v>
      </c>
      <c r="X10" s="430">
        <f>'4.DL Finansiālā ilgtspēja'!U21</f>
        <v>0</v>
      </c>
      <c r="Y10" s="430">
        <f>'4.DL Finansiālā ilgtspēja'!V21</f>
        <v>0</v>
      </c>
      <c r="Z10" s="430">
        <f>'4.DL Finansiālā ilgtspēja'!W21</f>
        <v>0</v>
      </c>
      <c r="AA10" s="430">
        <f>'4.DL Finansiālā ilgtspēja'!X21</f>
        <v>0</v>
      </c>
      <c r="AB10" s="430">
        <f>'4.DL Finansiālā ilgtspēja'!Y21</f>
        <v>0</v>
      </c>
      <c r="AC10" s="430">
        <f>'4.DL Finansiālā ilgtspēja'!Z21</f>
        <v>0</v>
      </c>
      <c r="AD10" s="430">
        <f>'4.DL Finansiālā ilgtspēja'!AA21</f>
        <v>0</v>
      </c>
      <c r="AE10" s="430">
        <f>'4.DL Finansiālā ilgtspēja'!AB21</f>
        <v>0</v>
      </c>
      <c r="AF10" s="430">
        <f>'4.DL Finansiālā ilgtspēja'!AC21</f>
        <v>0</v>
      </c>
      <c r="AG10" s="430">
        <f>'4.DL Finansiālā ilgtspēja'!AD21</f>
        <v>0</v>
      </c>
      <c r="AH10" s="430">
        <f>'4.DL Finansiālā ilgtspēja'!AE21</f>
        <v>0</v>
      </c>
      <c r="AI10" s="430">
        <f>'4.DL Finansiālā ilgtspēja'!AF21</f>
        <v>0</v>
      </c>
      <c r="AJ10" s="430">
        <f>'4.DL Finansiālā ilgtspēja'!AG21</f>
        <v>0</v>
      </c>
      <c r="AK10" s="430">
        <f>'4.DL Finansiālā ilgtspēja'!AH21</f>
        <v>0</v>
      </c>
    </row>
    <row r="11" spans="1:37" x14ac:dyDescent="0.25">
      <c r="A11" s="427"/>
      <c r="B11" s="336" t="s">
        <v>9</v>
      </c>
      <c r="C11" s="336" t="s">
        <v>206</v>
      </c>
      <c r="D11" s="336"/>
      <c r="E11" s="428" t="s">
        <v>58</v>
      </c>
      <c r="F11" s="390">
        <f t="shared" si="1"/>
        <v>0</v>
      </c>
      <c r="G11" s="390">
        <f t="shared" si="0"/>
        <v>0</v>
      </c>
      <c r="H11" s="429">
        <f>'4.DL Finansiālā ilgtspēja'!E22+'4.DL Finansiālā ilgtspēja'!E23</f>
        <v>0</v>
      </c>
      <c r="I11" s="430">
        <f>'4.DL Finansiālā ilgtspēja'!F22+'4.DL Finansiālā ilgtspēja'!F23</f>
        <v>0</v>
      </c>
      <c r="J11" s="430">
        <f>'4.DL Finansiālā ilgtspēja'!G22+'4.DL Finansiālā ilgtspēja'!G23</f>
        <v>0</v>
      </c>
      <c r="K11" s="430">
        <f>'4.DL Finansiālā ilgtspēja'!H22+'4.DL Finansiālā ilgtspēja'!H23</f>
        <v>0</v>
      </c>
      <c r="L11" s="430">
        <f>'4.DL Finansiālā ilgtspēja'!I22+'4.DL Finansiālā ilgtspēja'!I23</f>
        <v>0</v>
      </c>
      <c r="M11" s="430">
        <f>'4.DL Finansiālā ilgtspēja'!J22+'4.DL Finansiālā ilgtspēja'!J23</f>
        <v>0</v>
      </c>
      <c r="N11" s="430">
        <f>'4.DL Finansiālā ilgtspēja'!K22+'4.DL Finansiālā ilgtspēja'!K23</f>
        <v>0</v>
      </c>
      <c r="O11" s="430">
        <f>'4.DL Finansiālā ilgtspēja'!L22+'4.DL Finansiālā ilgtspēja'!L23</f>
        <v>0</v>
      </c>
      <c r="P11" s="430">
        <f>'4.DL Finansiālā ilgtspēja'!M22+'4.DL Finansiālā ilgtspēja'!M23</f>
        <v>0</v>
      </c>
      <c r="Q11" s="430">
        <f>'4.DL Finansiālā ilgtspēja'!N22+'4.DL Finansiālā ilgtspēja'!N23</f>
        <v>0</v>
      </c>
      <c r="R11" s="430">
        <f>'4.DL Finansiālā ilgtspēja'!O22+'4.DL Finansiālā ilgtspēja'!O23</f>
        <v>0</v>
      </c>
      <c r="S11" s="430">
        <f>'4.DL Finansiālā ilgtspēja'!P22+'4.DL Finansiālā ilgtspēja'!P23</f>
        <v>0</v>
      </c>
      <c r="T11" s="430">
        <f>'4.DL Finansiālā ilgtspēja'!Q22+'4.DL Finansiālā ilgtspēja'!Q23</f>
        <v>0</v>
      </c>
      <c r="U11" s="430">
        <f>'4.DL Finansiālā ilgtspēja'!R22+'4.DL Finansiālā ilgtspēja'!R23</f>
        <v>0</v>
      </c>
      <c r="V11" s="430">
        <f>'4.DL Finansiālā ilgtspēja'!S22+'4.DL Finansiālā ilgtspēja'!S23</f>
        <v>0</v>
      </c>
      <c r="W11" s="430">
        <f>'4.DL Finansiālā ilgtspēja'!T22+'4.DL Finansiālā ilgtspēja'!T23</f>
        <v>0</v>
      </c>
      <c r="X11" s="430">
        <f>'4.DL Finansiālā ilgtspēja'!U22+'4.DL Finansiālā ilgtspēja'!U23</f>
        <v>0</v>
      </c>
      <c r="Y11" s="430">
        <f>'4.DL Finansiālā ilgtspēja'!V22+'4.DL Finansiālā ilgtspēja'!V23</f>
        <v>0</v>
      </c>
      <c r="Z11" s="430">
        <f>'4.DL Finansiālā ilgtspēja'!W22+'4.DL Finansiālā ilgtspēja'!W23</f>
        <v>0</v>
      </c>
      <c r="AA11" s="430">
        <f>'4.DL Finansiālā ilgtspēja'!X22+'4.DL Finansiālā ilgtspēja'!X23</f>
        <v>0</v>
      </c>
      <c r="AB11" s="430">
        <f>'4.DL Finansiālā ilgtspēja'!Y22+'4.DL Finansiālā ilgtspēja'!Y23</f>
        <v>0</v>
      </c>
      <c r="AC11" s="430">
        <f>'4.DL Finansiālā ilgtspēja'!Z22+'4.DL Finansiālā ilgtspēja'!Z23</f>
        <v>0</v>
      </c>
      <c r="AD11" s="430">
        <f>'4.DL Finansiālā ilgtspēja'!AA22+'4.DL Finansiālā ilgtspēja'!AA23</f>
        <v>0</v>
      </c>
      <c r="AE11" s="430">
        <f>'4.DL Finansiālā ilgtspēja'!AB22+'4.DL Finansiālā ilgtspēja'!AB23</f>
        <v>0</v>
      </c>
      <c r="AF11" s="430">
        <f>'4.DL Finansiālā ilgtspēja'!AC22+'4.DL Finansiālā ilgtspēja'!AC23</f>
        <v>0</v>
      </c>
      <c r="AG11" s="430">
        <f>'4.DL Finansiālā ilgtspēja'!AD22+'4.DL Finansiālā ilgtspēja'!AD23</f>
        <v>0</v>
      </c>
      <c r="AH11" s="430">
        <f>'4.DL Finansiālā ilgtspēja'!AE22+'4.DL Finansiālā ilgtspēja'!AE23</f>
        <v>0</v>
      </c>
      <c r="AI11" s="430">
        <f>'4.DL Finansiālā ilgtspēja'!AF22+'4.DL Finansiālā ilgtspēja'!AF23</f>
        <v>0</v>
      </c>
      <c r="AJ11" s="430">
        <f>'4.DL Finansiālā ilgtspēja'!AG22+'4.DL Finansiālā ilgtspēja'!AG23</f>
        <v>0</v>
      </c>
      <c r="AK11" s="430">
        <f>'4.DL Finansiālā ilgtspēja'!AH22+'4.DL Finansiālā ilgtspēja'!AH23</f>
        <v>0</v>
      </c>
    </row>
    <row r="12" spans="1:37" x14ac:dyDescent="0.25">
      <c r="A12" s="427"/>
      <c r="B12" s="336" t="s">
        <v>50</v>
      </c>
      <c r="C12" s="336" t="s">
        <v>207</v>
      </c>
      <c r="D12" s="336"/>
      <c r="E12" s="428" t="s">
        <v>58</v>
      </c>
      <c r="F12" s="390" t="e">
        <f t="shared" si="1"/>
        <v>#DIV/0!</v>
      </c>
      <c r="G12" s="390" t="e">
        <f t="shared" si="0"/>
        <v>#DIV/0!</v>
      </c>
      <c r="H12" s="429" t="e">
        <f>-('9. DL PIV piel. Fin.plans'!B7+'9. DL PIV piel. Fin.plans'!B8+'9. DL PIV piel. Fin.plans'!B9+'9. DL PIV piel. Fin.plans'!B10+'9. DL PIV piel. Fin.plans'!B12)</f>
        <v>#DIV/0!</v>
      </c>
      <c r="I12" s="430" t="e">
        <f>-('9. DL PIV piel. Fin.plans'!D7+'9. DL PIV piel. Fin.plans'!D8+'9. DL PIV piel. Fin.plans'!D9+'9. DL PIV piel. Fin.plans'!D10+'9. DL PIV piel. Fin.plans'!D12)</f>
        <v>#DIV/0!</v>
      </c>
      <c r="J12" s="430" t="e">
        <f>-('9. DL PIV piel. Fin.plans'!F7+'9. DL PIV piel. Fin.plans'!F8+'9. DL PIV piel. Fin.plans'!F9+'9. DL PIV piel. Fin.plans'!F10+'9. DL PIV piel. Fin.plans'!F12)</f>
        <v>#DIV/0!</v>
      </c>
      <c r="K12" s="430" t="e">
        <f>-('9. DL PIV piel. Fin.plans'!H7+'9. DL PIV piel. Fin.plans'!H8+'9. DL PIV piel. Fin.plans'!H9+'9. DL PIV piel. Fin.plans'!H10+'9. DL PIV piel. Fin.plans'!H12)</f>
        <v>#DIV/0!</v>
      </c>
      <c r="L12" s="430" t="e">
        <f>'9. DL PIV piel. Fin.plans'!J7+'9. DL PIV piel. Fin.plans'!J8+'9. DL PIV piel. Fin.plans'!J9+'9. DL PIV piel. Fin.plans'!J10+'9. DL PIV piel. Fin.plans'!J12</f>
        <v>#DIV/0!</v>
      </c>
      <c r="M12" s="430" t="e">
        <f>-('9. DL PIV piel. Fin.plans'!L7+'9. DL PIV piel. Fin.plans'!L8+'9. DL PIV piel. Fin.plans'!L9+'9. DL PIV piel. Fin.plans'!L10+'9. DL PIV piel. Fin.plans'!L12)</f>
        <v>#DIV/0!</v>
      </c>
      <c r="N12" s="430" t="e">
        <f>'9. DL PIV piel. Fin.plans'!N7+'9. DL PIV piel. Fin.plans'!N8+'9. DL PIV piel. Fin.plans'!N9+'9. DL PIV piel. Fin.plans'!N10+'9. DL PIV piel. Fin.plans'!N12</f>
        <v>#DIV/0!</v>
      </c>
      <c r="O12" s="430" t="e">
        <f>-('9. DL PIV piel. Fin.plans'!P7+'9. DL PIV piel. Fin.plans'!P8+'9. DL PIV piel. Fin.plans'!P9+'9. DL PIV piel. Fin.plans'!P10+'9. DL PIV piel. Fin.plans'!P12)</f>
        <v>#DIV/0!</v>
      </c>
      <c r="P12" s="430" t="e">
        <f>-('9. DL PIV piel. Fin.plans'!R7+'9. DL PIV piel. Fin.plans'!R8+'9. DL PIV piel. Fin.plans'!R9+'9. DL PIV piel. Fin.plans'!R10+'9. DL PIV piel. Fin.plans'!R12)</f>
        <v>#DIV/0!</v>
      </c>
      <c r="Q12" s="430"/>
      <c r="R12" s="430"/>
      <c r="S12" s="430"/>
      <c r="T12" s="430"/>
      <c r="U12" s="430"/>
      <c r="V12" s="430"/>
      <c r="W12" s="430"/>
      <c r="X12" s="430"/>
      <c r="Y12" s="430"/>
      <c r="Z12" s="430"/>
      <c r="AA12" s="430"/>
      <c r="AB12" s="430"/>
      <c r="AC12" s="430"/>
      <c r="AD12" s="430"/>
      <c r="AE12" s="430"/>
      <c r="AF12" s="430"/>
      <c r="AG12" s="430"/>
      <c r="AH12" s="430"/>
      <c r="AI12" s="430"/>
      <c r="AJ12" s="430"/>
      <c r="AK12" s="430"/>
    </row>
    <row r="13" spans="1:37" x14ac:dyDescent="0.25">
      <c r="A13" s="427"/>
      <c r="B13" s="336" t="s">
        <v>11</v>
      </c>
      <c r="C13" s="356" t="s">
        <v>118</v>
      </c>
      <c r="D13" s="356"/>
      <c r="E13" s="428" t="s">
        <v>58</v>
      </c>
      <c r="F13" s="390" t="e">
        <f t="shared" si="1"/>
        <v>#DIV/0!</v>
      </c>
      <c r="G13" s="390" t="e">
        <f t="shared" si="0"/>
        <v>#DIV/0!</v>
      </c>
      <c r="H13" s="431" t="e">
        <f>SUM(H7:H12)</f>
        <v>#DIV/0!</v>
      </c>
      <c r="I13" s="432" t="e">
        <f t="shared" ref="I13:P13" si="2">SUM(I7:I12)</f>
        <v>#DIV/0!</v>
      </c>
      <c r="J13" s="432" t="e">
        <f t="shared" si="2"/>
        <v>#DIV/0!</v>
      </c>
      <c r="K13" s="432" t="e">
        <f t="shared" si="2"/>
        <v>#DIV/0!</v>
      </c>
      <c r="L13" s="432" t="e">
        <f t="shared" si="2"/>
        <v>#DIV/0!</v>
      </c>
      <c r="M13" s="432" t="e">
        <f t="shared" si="2"/>
        <v>#DIV/0!</v>
      </c>
      <c r="N13" s="432" t="e">
        <f t="shared" si="2"/>
        <v>#DIV/0!</v>
      </c>
      <c r="O13" s="432" t="e">
        <f t="shared" si="2"/>
        <v>#DIV/0!</v>
      </c>
      <c r="P13" s="432" t="e">
        <f t="shared" si="2"/>
        <v>#DIV/0!</v>
      </c>
      <c r="Q13" s="432">
        <f t="shared" ref="Q13:AK13" si="3">SUM(Q7:Q12)</f>
        <v>0</v>
      </c>
      <c r="R13" s="432">
        <f t="shared" si="3"/>
        <v>0</v>
      </c>
      <c r="S13" s="432">
        <f t="shared" si="3"/>
        <v>0</v>
      </c>
      <c r="T13" s="432">
        <f t="shared" si="3"/>
        <v>0</v>
      </c>
      <c r="U13" s="432">
        <f t="shared" si="3"/>
        <v>0</v>
      </c>
      <c r="V13" s="432">
        <f t="shared" si="3"/>
        <v>0</v>
      </c>
      <c r="W13" s="432">
        <f t="shared" si="3"/>
        <v>0</v>
      </c>
      <c r="X13" s="432">
        <f t="shared" si="3"/>
        <v>0</v>
      </c>
      <c r="Y13" s="432">
        <f t="shared" si="3"/>
        <v>0</v>
      </c>
      <c r="Z13" s="432">
        <f t="shared" si="3"/>
        <v>0</v>
      </c>
      <c r="AA13" s="432">
        <f t="shared" si="3"/>
        <v>0</v>
      </c>
      <c r="AB13" s="432">
        <f t="shared" si="3"/>
        <v>0</v>
      </c>
      <c r="AC13" s="432">
        <f t="shared" si="3"/>
        <v>0</v>
      </c>
      <c r="AD13" s="432">
        <f t="shared" si="3"/>
        <v>0</v>
      </c>
      <c r="AE13" s="432">
        <f t="shared" si="3"/>
        <v>0</v>
      </c>
      <c r="AF13" s="432">
        <f t="shared" si="3"/>
        <v>0</v>
      </c>
      <c r="AG13" s="432">
        <f t="shared" si="3"/>
        <v>0</v>
      </c>
      <c r="AH13" s="432">
        <f t="shared" si="3"/>
        <v>0</v>
      </c>
      <c r="AI13" s="432">
        <f t="shared" si="3"/>
        <v>0</v>
      </c>
      <c r="AJ13" s="432">
        <f t="shared" si="3"/>
        <v>0</v>
      </c>
      <c r="AK13" s="432">
        <f t="shared" si="3"/>
        <v>0</v>
      </c>
    </row>
    <row r="14" spans="1:37" x14ac:dyDescent="0.25">
      <c r="A14" s="336"/>
      <c r="B14" s="336"/>
      <c r="C14" s="336"/>
      <c r="D14" s="336"/>
      <c r="E14" s="394"/>
      <c r="F14" s="394"/>
      <c r="G14" s="394"/>
      <c r="H14" s="394"/>
      <c r="I14" s="433"/>
      <c r="J14" s="383"/>
      <c r="K14" s="433"/>
      <c r="L14" s="383"/>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row>
    <row r="15" spans="1:37" x14ac:dyDescent="0.25">
      <c r="A15" s="317">
        <v>2</v>
      </c>
      <c r="B15" s="318" t="s">
        <v>189</v>
      </c>
      <c r="C15" s="318"/>
      <c r="D15" s="318"/>
      <c r="E15" s="318"/>
      <c r="F15" s="318"/>
      <c r="G15" s="318"/>
      <c r="H15" s="318"/>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row>
    <row r="16" spans="1:37" x14ac:dyDescent="0.25">
      <c r="A16" s="422"/>
      <c r="B16" s="423" t="s">
        <v>65</v>
      </c>
      <c r="C16" s="423" t="s">
        <v>209</v>
      </c>
      <c r="D16" s="423"/>
      <c r="E16" s="434"/>
      <c r="F16" s="435"/>
      <c r="G16" s="435"/>
      <c r="H16" s="384"/>
      <c r="I16" s="436" t="e">
        <f>F13</f>
        <v>#DIV/0!</v>
      </c>
      <c r="J16" s="336"/>
      <c r="K16" s="336"/>
      <c r="L16" s="336"/>
      <c r="M16" s="336"/>
      <c r="N16" s="336"/>
      <c r="O16" s="336"/>
      <c r="P16" s="437"/>
      <c r="Q16" s="336"/>
      <c r="R16" s="336"/>
      <c r="S16" s="336"/>
      <c r="T16" s="336"/>
      <c r="U16" s="336"/>
      <c r="V16" s="336"/>
      <c r="W16" s="336"/>
      <c r="X16" s="336"/>
      <c r="Y16" s="336"/>
      <c r="Z16" s="336"/>
      <c r="AA16" s="336"/>
      <c r="AB16" s="336"/>
      <c r="AC16" s="336"/>
      <c r="AD16" s="336"/>
      <c r="AE16" s="336"/>
      <c r="AF16" s="336"/>
      <c r="AG16" s="336"/>
      <c r="AH16" s="336"/>
      <c r="AI16" s="336"/>
      <c r="AJ16" s="336"/>
      <c r="AK16" s="336"/>
    </row>
    <row r="17" spans="1:42" x14ac:dyDescent="0.25">
      <c r="A17" s="438"/>
      <c r="B17" s="418" t="s">
        <v>67</v>
      </c>
      <c r="C17" s="418" t="s">
        <v>210</v>
      </c>
      <c r="D17" s="418"/>
      <c r="E17" s="396"/>
      <c r="F17" s="435"/>
      <c r="G17" s="435"/>
      <c r="H17" s="384"/>
      <c r="I17" s="439" t="e">
        <f>IRR(H13:AK13,K17)</f>
        <v>#VALUE!</v>
      </c>
      <c r="J17" s="336"/>
      <c r="K17" s="45">
        <v>-0.5</v>
      </c>
      <c r="L17" s="336" t="s">
        <v>212</v>
      </c>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row>
    <row r="18" spans="1:42" x14ac:dyDescent="0.25">
      <c r="A18" s="317"/>
      <c r="B18" s="318"/>
      <c r="C18" s="318"/>
      <c r="D18" s="318"/>
      <c r="E18" s="318"/>
      <c r="F18" s="318"/>
      <c r="G18" s="318"/>
      <c r="H18" s="318"/>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row>
    <row r="19" spans="1:42" s="272" customFormat="1" ht="24.95" customHeight="1" x14ac:dyDescent="0.35">
      <c r="A19" s="644" t="s">
        <v>211</v>
      </c>
      <c r="B19" s="644"/>
      <c r="C19" s="644"/>
      <c r="D19" s="644"/>
      <c r="E19" s="644"/>
      <c r="F19" s="644"/>
      <c r="G19" s="440"/>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row>
    <row r="20" spans="1:42" s="272" customFormat="1" ht="12.75" customHeight="1" x14ac:dyDescent="0.2">
      <c r="A20" s="441"/>
      <c r="B20" s="338"/>
      <c r="C20" s="238"/>
      <c r="D20" s="378"/>
      <c r="E20" s="442"/>
      <c r="F20" s="379" t="s">
        <v>197</v>
      </c>
      <c r="G20" s="380"/>
      <c r="H20" s="340">
        <f>H5</f>
        <v>1</v>
      </c>
      <c r="I20" s="340">
        <f t="shared" ref="I20:AK20" si="4">I5</f>
        <v>2</v>
      </c>
      <c r="J20" s="340">
        <f t="shared" si="4"/>
        <v>3</v>
      </c>
      <c r="K20" s="340">
        <f t="shared" si="4"/>
        <v>4</v>
      </c>
      <c r="L20" s="340">
        <f t="shared" si="4"/>
        <v>5</v>
      </c>
      <c r="M20" s="340">
        <f t="shared" si="4"/>
        <v>6</v>
      </c>
      <c r="N20" s="340">
        <f t="shared" si="4"/>
        <v>7</v>
      </c>
      <c r="O20" s="340">
        <f t="shared" si="4"/>
        <v>8</v>
      </c>
      <c r="P20" s="340">
        <f t="shared" si="4"/>
        <v>9</v>
      </c>
      <c r="Q20" s="340">
        <f t="shared" si="4"/>
        <v>10</v>
      </c>
      <c r="R20" s="340">
        <f t="shared" si="4"/>
        <v>11</v>
      </c>
      <c r="S20" s="340">
        <f t="shared" si="4"/>
        <v>12</v>
      </c>
      <c r="T20" s="340">
        <f t="shared" si="4"/>
        <v>13</v>
      </c>
      <c r="U20" s="340">
        <f t="shared" si="4"/>
        <v>14</v>
      </c>
      <c r="V20" s="340">
        <f t="shared" si="4"/>
        <v>15</v>
      </c>
      <c r="W20" s="340">
        <f t="shared" si="4"/>
        <v>16</v>
      </c>
      <c r="X20" s="340">
        <f t="shared" si="4"/>
        <v>17</v>
      </c>
      <c r="Y20" s="340">
        <f t="shared" si="4"/>
        <v>18</v>
      </c>
      <c r="Z20" s="340">
        <f t="shared" si="4"/>
        <v>19</v>
      </c>
      <c r="AA20" s="340">
        <f t="shared" si="4"/>
        <v>20</v>
      </c>
      <c r="AB20" s="340">
        <f t="shared" si="4"/>
        <v>21</v>
      </c>
      <c r="AC20" s="340">
        <f t="shared" si="4"/>
        <v>22</v>
      </c>
      <c r="AD20" s="340">
        <f t="shared" si="4"/>
        <v>23</v>
      </c>
      <c r="AE20" s="340">
        <f t="shared" si="4"/>
        <v>24</v>
      </c>
      <c r="AF20" s="340">
        <f t="shared" si="4"/>
        <v>25</v>
      </c>
      <c r="AG20" s="340">
        <f t="shared" si="4"/>
        <v>26</v>
      </c>
      <c r="AH20" s="340">
        <f t="shared" si="4"/>
        <v>27</v>
      </c>
      <c r="AI20" s="340">
        <f t="shared" si="4"/>
        <v>28</v>
      </c>
      <c r="AJ20" s="340">
        <f t="shared" si="4"/>
        <v>29</v>
      </c>
      <c r="AK20" s="340">
        <f t="shared" si="4"/>
        <v>30</v>
      </c>
      <c r="AL20" s="336"/>
    </row>
    <row r="21" spans="1:42" s="272" customFormat="1" ht="12.75" x14ac:dyDescent="0.2">
      <c r="A21" s="420">
        <v>3</v>
      </c>
      <c r="B21" s="365" t="s">
        <v>113</v>
      </c>
      <c r="C21" s="365"/>
      <c r="D21" s="249"/>
      <c r="E21" s="250" t="s">
        <v>111</v>
      </c>
      <c r="F21" s="421" t="s">
        <v>112</v>
      </c>
      <c r="G21" s="421" t="s">
        <v>112</v>
      </c>
      <c r="H21" s="341">
        <f>H6</f>
        <v>2023</v>
      </c>
      <c r="I21" s="341">
        <f t="shared" ref="I21:AK21" si="5">I6</f>
        <v>2024</v>
      </c>
      <c r="J21" s="341">
        <f t="shared" si="5"/>
        <v>2025</v>
      </c>
      <c r="K21" s="341">
        <f t="shared" si="5"/>
        <v>2026</v>
      </c>
      <c r="L21" s="341">
        <f t="shared" si="5"/>
        <v>2027</v>
      </c>
      <c r="M21" s="341">
        <f t="shared" si="5"/>
        <v>2028</v>
      </c>
      <c r="N21" s="341">
        <f t="shared" si="5"/>
        <v>2029</v>
      </c>
      <c r="O21" s="341">
        <f t="shared" si="5"/>
        <v>2030</v>
      </c>
      <c r="P21" s="341">
        <f t="shared" si="5"/>
        <v>2031</v>
      </c>
      <c r="Q21" s="341">
        <f t="shared" si="5"/>
        <v>2032</v>
      </c>
      <c r="R21" s="341">
        <f t="shared" si="5"/>
        <v>2033</v>
      </c>
      <c r="S21" s="341">
        <f t="shared" si="5"/>
        <v>2034</v>
      </c>
      <c r="T21" s="341">
        <f t="shared" si="5"/>
        <v>2035</v>
      </c>
      <c r="U21" s="341">
        <f t="shared" si="5"/>
        <v>2036</v>
      </c>
      <c r="V21" s="341">
        <f t="shared" si="5"/>
        <v>2037</v>
      </c>
      <c r="W21" s="341">
        <f t="shared" si="5"/>
        <v>2038</v>
      </c>
      <c r="X21" s="341">
        <f t="shared" si="5"/>
        <v>2039</v>
      </c>
      <c r="Y21" s="341">
        <f t="shared" si="5"/>
        <v>2040</v>
      </c>
      <c r="Z21" s="341">
        <f t="shared" si="5"/>
        <v>2041</v>
      </c>
      <c r="AA21" s="341">
        <f t="shared" si="5"/>
        <v>2042</v>
      </c>
      <c r="AB21" s="341">
        <f t="shared" si="5"/>
        <v>2043</v>
      </c>
      <c r="AC21" s="341">
        <f t="shared" si="5"/>
        <v>2044</v>
      </c>
      <c r="AD21" s="341">
        <f t="shared" si="5"/>
        <v>2045</v>
      </c>
      <c r="AE21" s="341">
        <f t="shared" si="5"/>
        <v>2046</v>
      </c>
      <c r="AF21" s="341">
        <f t="shared" si="5"/>
        <v>2047</v>
      </c>
      <c r="AG21" s="341">
        <f t="shared" si="5"/>
        <v>2048</v>
      </c>
      <c r="AH21" s="341">
        <f t="shared" si="5"/>
        <v>2049</v>
      </c>
      <c r="AI21" s="341">
        <f t="shared" si="5"/>
        <v>2050</v>
      </c>
      <c r="AJ21" s="341">
        <f t="shared" si="5"/>
        <v>2051</v>
      </c>
      <c r="AK21" s="341">
        <f t="shared" si="5"/>
        <v>2052</v>
      </c>
      <c r="AL21" s="336"/>
      <c r="AM21" s="316"/>
      <c r="AN21" s="316"/>
      <c r="AO21" s="316"/>
      <c r="AP21" s="316"/>
    </row>
    <row r="22" spans="1:42" s="336" customFormat="1" ht="12.75" x14ac:dyDescent="0.2">
      <c r="A22" s="422"/>
      <c r="B22" s="443" t="s">
        <v>90</v>
      </c>
      <c r="C22" s="423" t="s">
        <v>153</v>
      </c>
      <c r="D22" s="423"/>
      <c r="E22" s="444" t="s">
        <v>58</v>
      </c>
      <c r="F22" s="445">
        <f t="shared" ref="F22:F26" si="6">H22+NPV($F$3,I22:AK22)</f>
        <v>0</v>
      </c>
      <c r="G22" s="390">
        <f>SUM(H22:AK22)</f>
        <v>0</v>
      </c>
      <c r="H22" s="446">
        <f>H7</f>
        <v>0</v>
      </c>
      <c r="I22" s="446">
        <f t="shared" ref="I22:AK22" si="7">I7</f>
        <v>0</v>
      </c>
      <c r="J22" s="446">
        <f t="shared" si="7"/>
        <v>0</v>
      </c>
      <c r="K22" s="446">
        <f t="shared" si="7"/>
        <v>0</v>
      </c>
      <c r="L22" s="446">
        <f t="shared" si="7"/>
        <v>0</v>
      </c>
      <c r="M22" s="446">
        <f t="shared" si="7"/>
        <v>0</v>
      </c>
      <c r="N22" s="446">
        <f t="shared" si="7"/>
        <v>0</v>
      </c>
      <c r="O22" s="446">
        <f t="shared" si="7"/>
        <v>0</v>
      </c>
      <c r="P22" s="446">
        <f t="shared" si="7"/>
        <v>0</v>
      </c>
      <c r="Q22" s="446">
        <f t="shared" si="7"/>
        <v>0</v>
      </c>
      <c r="R22" s="446">
        <f t="shared" si="7"/>
        <v>0</v>
      </c>
      <c r="S22" s="446">
        <f t="shared" si="7"/>
        <v>0</v>
      </c>
      <c r="T22" s="446">
        <f t="shared" si="7"/>
        <v>0</v>
      </c>
      <c r="U22" s="446">
        <f t="shared" si="7"/>
        <v>0</v>
      </c>
      <c r="V22" s="446">
        <f t="shared" si="7"/>
        <v>0</v>
      </c>
      <c r="W22" s="446">
        <f t="shared" si="7"/>
        <v>0</v>
      </c>
      <c r="X22" s="446">
        <f t="shared" si="7"/>
        <v>0</v>
      </c>
      <c r="Y22" s="446">
        <f t="shared" si="7"/>
        <v>0</v>
      </c>
      <c r="Z22" s="446">
        <f t="shared" si="7"/>
        <v>0</v>
      </c>
      <c r="AA22" s="446">
        <f t="shared" si="7"/>
        <v>0</v>
      </c>
      <c r="AB22" s="446">
        <f t="shared" si="7"/>
        <v>0</v>
      </c>
      <c r="AC22" s="446">
        <f t="shared" si="7"/>
        <v>0</v>
      </c>
      <c r="AD22" s="446">
        <f t="shared" si="7"/>
        <v>0</v>
      </c>
      <c r="AE22" s="446">
        <f t="shared" si="7"/>
        <v>0</v>
      </c>
      <c r="AF22" s="446">
        <f t="shared" si="7"/>
        <v>0</v>
      </c>
      <c r="AG22" s="446">
        <f t="shared" si="7"/>
        <v>0</v>
      </c>
      <c r="AH22" s="446">
        <f t="shared" si="7"/>
        <v>0</v>
      </c>
      <c r="AI22" s="446">
        <f t="shared" si="7"/>
        <v>0</v>
      </c>
      <c r="AJ22" s="446">
        <f t="shared" si="7"/>
        <v>0</v>
      </c>
      <c r="AK22" s="446">
        <f t="shared" si="7"/>
        <v>0</v>
      </c>
      <c r="AL22" s="447" t="e">
        <v>#REF!</v>
      </c>
      <c r="AM22" s="448"/>
    </row>
    <row r="23" spans="1:42" s="336" customFormat="1" ht="12.75" x14ac:dyDescent="0.2">
      <c r="A23" s="427"/>
      <c r="B23" s="449" t="s">
        <v>91</v>
      </c>
      <c r="C23" s="336" t="s">
        <v>205</v>
      </c>
      <c r="E23" s="394" t="s">
        <v>58</v>
      </c>
      <c r="F23" s="445">
        <f t="shared" si="6"/>
        <v>0</v>
      </c>
      <c r="G23" s="390">
        <f t="shared" ref="G23:G26" si="8">SUM(H23:AK23)</f>
        <v>0</v>
      </c>
      <c r="H23" s="450">
        <f>H9</f>
        <v>0</v>
      </c>
      <c r="I23" s="450">
        <f t="shared" ref="I23:AK23" si="9">I9</f>
        <v>0</v>
      </c>
      <c r="J23" s="450">
        <f t="shared" si="9"/>
        <v>0</v>
      </c>
      <c r="K23" s="450">
        <f t="shared" si="9"/>
        <v>0</v>
      </c>
      <c r="L23" s="450">
        <f t="shared" si="9"/>
        <v>0</v>
      </c>
      <c r="M23" s="450">
        <f t="shared" si="9"/>
        <v>0</v>
      </c>
      <c r="N23" s="450">
        <f t="shared" si="9"/>
        <v>0</v>
      </c>
      <c r="O23" s="450">
        <f t="shared" si="9"/>
        <v>0</v>
      </c>
      <c r="P23" s="450">
        <f t="shared" si="9"/>
        <v>0</v>
      </c>
      <c r="Q23" s="450">
        <f t="shared" si="9"/>
        <v>0</v>
      </c>
      <c r="R23" s="450">
        <f t="shared" si="9"/>
        <v>0</v>
      </c>
      <c r="S23" s="450">
        <f t="shared" si="9"/>
        <v>0</v>
      </c>
      <c r="T23" s="450">
        <f t="shared" si="9"/>
        <v>0</v>
      </c>
      <c r="U23" s="450">
        <f t="shared" si="9"/>
        <v>0</v>
      </c>
      <c r="V23" s="450">
        <f t="shared" si="9"/>
        <v>0</v>
      </c>
      <c r="W23" s="450">
        <f t="shared" si="9"/>
        <v>0</v>
      </c>
      <c r="X23" s="450">
        <f t="shared" si="9"/>
        <v>0</v>
      </c>
      <c r="Y23" s="450">
        <f t="shared" si="9"/>
        <v>0</v>
      </c>
      <c r="Z23" s="450">
        <f t="shared" si="9"/>
        <v>0</v>
      </c>
      <c r="AA23" s="450">
        <f t="shared" si="9"/>
        <v>0</v>
      </c>
      <c r="AB23" s="450">
        <f t="shared" si="9"/>
        <v>0</v>
      </c>
      <c r="AC23" s="450">
        <f t="shared" si="9"/>
        <v>0</v>
      </c>
      <c r="AD23" s="450">
        <f t="shared" si="9"/>
        <v>0</v>
      </c>
      <c r="AE23" s="450">
        <f t="shared" si="9"/>
        <v>0</v>
      </c>
      <c r="AF23" s="450">
        <f t="shared" si="9"/>
        <v>0</v>
      </c>
      <c r="AG23" s="450">
        <f t="shared" si="9"/>
        <v>0</v>
      </c>
      <c r="AH23" s="450">
        <f t="shared" si="9"/>
        <v>0</v>
      </c>
      <c r="AI23" s="450">
        <f t="shared" si="9"/>
        <v>0</v>
      </c>
      <c r="AJ23" s="450">
        <f t="shared" si="9"/>
        <v>0</v>
      </c>
      <c r="AK23" s="450">
        <f t="shared" si="9"/>
        <v>0</v>
      </c>
      <c r="AL23" s="447" t="e">
        <v>#REF!</v>
      </c>
    </row>
    <row r="24" spans="1:42" s="403" customFormat="1" ht="12.75" x14ac:dyDescent="0.2">
      <c r="A24" s="382"/>
      <c r="B24" s="449" t="s">
        <v>171</v>
      </c>
      <c r="C24" s="449" t="s">
        <v>434</v>
      </c>
      <c r="D24" s="451"/>
      <c r="E24" s="452" t="s">
        <v>58</v>
      </c>
      <c r="F24" s="445">
        <f t="shared" si="6"/>
        <v>0</v>
      </c>
      <c r="G24" s="390">
        <f t="shared" si="8"/>
        <v>0</v>
      </c>
      <c r="H24" s="453">
        <f>'3. DL invest.n.pl.AR pr.'!F25+'3. DL invest.n.pl.AR pr.'!F28</f>
        <v>0</v>
      </c>
      <c r="I24" s="453">
        <f>'3. DL invest.n.pl.AR pr.'!G25+'3. DL invest.n.pl.AR pr.'!G28</f>
        <v>0</v>
      </c>
      <c r="J24" s="453">
        <f>'3. DL invest.n.pl.AR pr.'!H25+'3. DL invest.n.pl.AR pr.'!H28</f>
        <v>0</v>
      </c>
      <c r="K24" s="453">
        <f>'3. DL invest.n.pl.AR pr.'!I25+'3. DL invest.n.pl.AR pr.'!I28</f>
        <v>0</v>
      </c>
      <c r="L24" s="453">
        <f>'3. DL invest.n.pl.AR pr.'!J25+'3. DL invest.n.pl.AR pr.'!J28</f>
        <v>0</v>
      </c>
      <c r="M24" s="453">
        <f>'3. DL invest.n.pl.AR pr.'!K25+'3. DL invest.n.pl.AR pr.'!K28</f>
        <v>0</v>
      </c>
      <c r="N24" s="453">
        <f>'3. DL invest.n.pl.AR pr.'!L25+'3. DL invest.n.pl.AR pr.'!L28</f>
        <v>0</v>
      </c>
      <c r="O24" s="453">
        <f>'3. DL invest.n.pl.AR pr.'!M25+'3. DL invest.n.pl.AR pr.'!M28</f>
        <v>0</v>
      </c>
      <c r="P24" s="453">
        <f>'3. DL invest.n.pl.AR pr.'!N25+'3. DL invest.n.pl.AR pr.'!N28</f>
        <v>0</v>
      </c>
      <c r="Q24" s="453">
        <f>'3. DL invest.n.pl.AR pr.'!O25+'3. DL invest.n.pl.AR pr.'!O28</f>
        <v>0</v>
      </c>
      <c r="R24" s="453">
        <f>'3. DL invest.n.pl.AR pr.'!P25+'3. DL invest.n.pl.AR pr.'!P28</f>
        <v>0</v>
      </c>
      <c r="S24" s="453">
        <f>'3. DL invest.n.pl.AR pr.'!Q25+'3. DL invest.n.pl.AR pr.'!Q28</f>
        <v>0</v>
      </c>
      <c r="T24" s="453">
        <f>'3. DL invest.n.pl.AR pr.'!R25+'3. DL invest.n.pl.AR pr.'!R28</f>
        <v>0</v>
      </c>
      <c r="U24" s="453">
        <f>'3. DL invest.n.pl.AR pr.'!S25+'3. DL invest.n.pl.AR pr.'!S28</f>
        <v>0</v>
      </c>
      <c r="V24" s="453">
        <f>'3. DL invest.n.pl.AR pr.'!T25+'3. DL invest.n.pl.AR pr.'!T28</f>
        <v>0</v>
      </c>
      <c r="W24" s="453">
        <f>'3. DL invest.n.pl.AR pr.'!U25+'3. DL invest.n.pl.AR pr.'!U28</f>
        <v>0</v>
      </c>
      <c r="X24" s="453">
        <f>'3. DL invest.n.pl.AR pr.'!V25+'3. DL invest.n.pl.AR pr.'!V28</f>
        <v>0</v>
      </c>
      <c r="Y24" s="453">
        <f>'3. DL invest.n.pl.AR pr.'!W25+'3. DL invest.n.pl.AR pr.'!W28</f>
        <v>0</v>
      </c>
      <c r="Z24" s="453">
        <f>'3. DL invest.n.pl.AR pr.'!X25+'3. DL invest.n.pl.AR pr.'!X28</f>
        <v>0</v>
      </c>
      <c r="AA24" s="453">
        <f>'3. DL invest.n.pl.AR pr.'!Y25+'3. DL invest.n.pl.AR pr.'!Y28</f>
        <v>0</v>
      </c>
      <c r="AB24" s="453">
        <f>'3. DL invest.n.pl.AR pr.'!Z25+'3. DL invest.n.pl.AR pr.'!Z28</f>
        <v>0</v>
      </c>
      <c r="AC24" s="453">
        <f>'3. DL invest.n.pl.AR pr.'!AA25+'3. DL invest.n.pl.AR pr.'!AA28</f>
        <v>0</v>
      </c>
      <c r="AD24" s="453">
        <f>'3. DL invest.n.pl.AR pr.'!AB25+'3. DL invest.n.pl.AR pr.'!AB28</f>
        <v>0</v>
      </c>
      <c r="AE24" s="453">
        <f>'3. DL invest.n.pl.AR pr.'!AC25+'3. DL invest.n.pl.AR pr.'!AC28</f>
        <v>0</v>
      </c>
      <c r="AF24" s="453">
        <f>'3. DL invest.n.pl.AR pr.'!AD25+'3. DL invest.n.pl.AR pr.'!AD28</f>
        <v>0</v>
      </c>
      <c r="AG24" s="453">
        <f>'3. DL invest.n.pl.AR pr.'!AE25+'3. DL invest.n.pl.AR pr.'!AE28</f>
        <v>0</v>
      </c>
      <c r="AH24" s="453">
        <f>'3. DL invest.n.pl.AR pr.'!AF25+'3. DL invest.n.pl.AR pr.'!AF28</f>
        <v>0</v>
      </c>
      <c r="AI24" s="453">
        <f>'3. DL invest.n.pl.AR pr.'!AG25+'3. DL invest.n.pl.AR pr.'!AG28</f>
        <v>0</v>
      </c>
      <c r="AJ24" s="453">
        <f>'3. DL invest.n.pl.AR pr.'!AH25+'3. DL invest.n.pl.AR pr.'!AH28</f>
        <v>0</v>
      </c>
      <c r="AK24" s="453">
        <f>'3. DL invest.n.pl.AR pr.'!AI25+'3. DL invest.n.pl.AR pr.'!AI28</f>
        <v>0</v>
      </c>
      <c r="AM24" s="454"/>
    </row>
    <row r="25" spans="1:42" s="403" customFormat="1" ht="12.75" x14ac:dyDescent="0.2">
      <c r="A25" s="382"/>
      <c r="B25" s="449" t="s">
        <v>429</v>
      </c>
      <c r="C25" s="449" t="s">
        <v>440</v>
      </c>
      <c r="D25" s="451"/>
      <c r="E25" s="452" t="s">
        <v>58</v>
      </c>
      <c r="F25" s="445">
        <f t="shared" ref="F25" si="10">H25+NPV($F$3,I25:AK25)</f>
        <v>0</v>
      </c>
      <c r="G25" s="390">
        <f t="shared" ref="G25" si="11">SUM(H25:AK25)</f>
        <v>0</v>
      </c>
      <c r="H25" s="453">
        <f>'3. DL invest.n.pl.AR pr.'!F26</f>
        <v>0</v>
      </c>
      <c r="I25" s="453">
        <f>'3. DL invest.n.pl.AR pr.'!G26</f>
        <v>0</v>
      </c>
      <c r="J25" s="453">
        <f>'3. DL invest.n.pl.AR pr.'!H26</f>
        <v>0</v>
      </c>
      <c r="K25" s="453">
        <f>'3. DL invest.n.pl.AR pr.'!I26</f>
        <v>0</v>
      </c>
      <c r="L25" s="453">
        <f>'3. DL invest.n.pl.AR pr.'!J26</f>
        <v>0</v>
      </c>
      <c r="M25" s="453">
        <f>'3. DL invest.n.pl.AR pr.'!K26</f>
        <v>0</v>
      </c>
      <c r="N25" s="453">
        <f>'3. DL invest.n.pl.AR pr.'!L26</f>
        <v>0</v>
      </c>
      <c r="O25" s="453">
        <f>'3. DL invest.n.pl.AR pr.'!M26</f>
        <v>0</v>
      </c>
      <c r="P25" s="453">
        <f>'3. DL invest.n.pl.AR pr.'!N26</f>
        <v>0</v>
      </c>
      <c r="Q25" s="453">
        <f>'3. DL invest.n.pl.AR pr.'!O26</f>
        <v>0</v>
      </c>
      <c r="R25" s="453">
        <f>'3. DL invest.n.pl.AR pr.'!P26</f>
        <v>0</v>
      </c>
      <c r="S25" s="453">
        <f>'3. DL invest.n.pl.AR pr.'!Q26</f>
        <v>0</v>
      </c>
      <c r="T25" s="453">
        <f>'3. DL invest.n.pl.AR pr.'!R26</f>
        <v>0</v>
      </c>
      <c r="U25" s="453">
        <f>'3. DL invest.n.pl.AR pr.'!S26</f>
        <v>0</v>
      </c>
      <c r="V25" s="453">
        <f>'3. DL invest.n.pl.AR pr.'!T26</f>
        <v>0</v>
      </c>
      <c r="W25" s="453">
        <f>'3. DL invest.n.pl.AR pr.'!U26</f>
        <v>0</v>
      </c>
      <c r="X25" s="453">
        <f>'3. DL invest.n.pl.AR pr.'!V26</f>
        <v>0</v>
      </c>
      <c r="Y25" s="453">
        <f>'3. DL invest.n.pl.AR pr.'!W26</f>
        <v>0</v>
      </c>
      <c r="Z25" s="453">
        <f>'3. DL invest.n.pl.AR pr.'!X26</f>
        <v>0</v>
      </c>
      <c r="AA25" s="453">
        <f>'3. DL invest.n.pl.AR pr.'!Y26</f>
        <v>0</v>
      </c>
      <c r="AB25" s="453">
        <f>'3. DL invest.n.pl.AR pr.'!Z26</f>
        <v>0</v>
      </c>
      <c r="AC25" s="453">
        <f>'3. DL invest.n.pl.AR pr.'!AA26</f>
        <v>0</v>
      </c>
      <c r="AD25" s="453">
        <f>'3. DL invest.n.pl.AR pr.'!AB26</f>
        <v>0</v>
      </c>
      <c r="AE25" s="453">
        <f>'3. DL invest.n.pl.AR pr.'!AC26</f>
        <v>0</v>
      </c>
      <c r="AF25" s="453">
        <f>'3. DL invest.n.pl.AR pr.'!AD26</f>
        <v>0</v>
      </c>
      <c r="AG25" s="453">
        <f>'3. DL invest.n.pl.AR pr.'!AE26</f>
        <v>0</v>
      </c>
      <c r="AH25" s="453">
        <f>'3. DL invest.n.pl.AR pr.'!AF26</f>
        <v>0</v>
      </c>
      <c r="AI25" s="453">
        <f>'3. DL invest.n.pl.AR pr.'!AG26</f>
        <v>0</v>
      </c>
      <c r="AJ25" s="453">
        <f>'3. DL invest.n.pl.AR pr.'!AH26</f>
        <v>0</v>
      </c>
      <c r="AK25" s="453">
        <f>'3. DL invest.n.pl.AR pr.'!AI26</f>
        <v>0</v>
      </c>
      <c r="AL25" s="454"/>
      <c r="AM25" s="454"/>
    </row>
    <row r="26" spans="1:42" s="383" customFormat="1" ht="12.75" x14ac:dyDescent="0.2">
      <c r="A26" s="455"/>
      <c r="B26" s="417" t="s">
        <v>184</v>
      </c>
      <c r="C26" s="456" t="s">
        <v>135</v>
      </c>
      <c r="D26" s="456"/>
      <c r="E26" s="457" t="s">
        <v>58</v>
      </c>
      <c r="F26" s="445">
        <f t="shared" si="6"/>
        <v>0</v>
      </c>
      <c r="G26" s="390">
        <f t="shared" si="8"/>
        <v>0</v>
      </c>
      <c r="H26" s="450">
        <f t="shared" ref="H26:AK26" si="12">H8</f>
        <v>0</v>
      </c>
      <c r="I26" s="450">
        <f t="shared" si="12"/>
        <v>0</v>
      </c>
      <c r="J26" s="450">
        <f t="shared" si="12"/>
        <v>0</v>
      </c>
      <c r="K26" s="450">
        <f t="shared" si="12"/>
        <v>0</v>
      </c>
      <c r="L26" s="450">
        <f t="shared" si="12"/>
        <v>0</v>
      </c>
      <c r="M26" s="450">
        <f t="shared" si="12"/>
        <v>0</v>
      </c>
      <c r="N26" s="450">
        <f t="shared" si="12"/>
        <v>0</v>
      </c>
      <c r="O26" s="450">
        <f t="shared" si="12"/>
        <v>0</v>
      </c>
      <c r="P26" s="450">
        <f t="shared" si="12"/>
        <v>0</v>
      </c>
      <c r="Q26" s="450">
        <f t="shared" si="12"/>
        <v>0</v>
      </c>
      <c r="R26" s="450">
        <f t="shared" si="12"/>
        <v>0</v>
      </c>
      <c r="S26" s="450">
        <f t="shared" si="12"/>
        <v>0</v>
      </c>
      <c r="T26" s="450">
        <f t="shared" si="12"/>
        <v>0</v>
      </c>
      <c r="U26" s="450">
        <f t="shared" si="12"/>
        <v>0</v>
      </c>
      <c r="V26" s="450">
        <f t="shared" si="12"/>
        <v>0</v>
      </c>
      <c r="W26" s="450">
        <f t="shared" si="12"/>
        <v>0</v>
      </c>
      <c r="X26" s="450">
        <f t="shared" si="12"/>
        <v>0</v>
      </c>
      <c r="Y26" s="450">
        <f t="shared" si="12"/>
        <v>0</v>
      </c>
      <c r="Z26" s="450">
        <f t="shared" si="12"/>
        <v>0</v>
      </c>
      <c r="AA26" s="450">
        <f t="shared" si="12"/>
        <v>0</v>
      </c>
      <c r="AB26" s="450">
        <f t="shared" si="12"/>
        <v>0</v>
      </c>
      <c r="AC26" s="450">
        <f t="shared" si="12"/>
        <v>0</v>
      </c>
      <c r="AD26" s="450">
        <f t="shared" si="12"/>
        <v>0</v>
      </c>
      <c r="AE26" s="450">
        <f t="shared" si="12"/>
        <v>0</v>
      </c>
      <c r="AF26" s="450">
        <f t="shared" si="12"/>
        <v>0</v>
      </c>
      <c r="AG26" s="450">
        <f t="shared" si="12"/>
        <v>0</v>
      </c>
      <c r="AH26" s="450">
        <f t="shared" si="12"/>
        <v>0</v>
      </c>
      <c r="AI26" s="450">
        <f t="shared" si="12"/>
        <v>0</v>
      </c>
      <c r="AJ26" s="450">
        <f t="shared" si="12"/>
        <v>0</v>
      </c>
      <c r="AK26" s="450">
        <f t="shared" si="12"/>
        <v>0</v>
      </c>
      <c r="AL26" s="458"/>
    </row>
    <row r="27" spans="1:42" s="383" customFormat="1" ht="12.75" x14ac:dyDescent="0.2">
      <c r="A27" s="455"/>
      <c r="B27" s="417" t="s">
        <v>185</v>
      </c>
      <c r="C27" s="417" t="s">
        <v>118</v>
      </c>
      <c r="D27" s="417"/>
      <c r="E27" s="457" t="s">
        <v>58</v>
      </c>
      <c r="F27" s="445">
        <f>H27+NPV($F$3,I27:AK27)</f>
        <v>0</v>
      </c>
      <c r="G27" s="390">
        <f>SUM(H27:AK27)</f>
        <v>0</v>
      </c>
      <c r="H27" s="459">
        <f t="shared" ref="H27:AK27" si="13">H22+H23+H24+H26</f>
        <v>0</v>
      </c>
      <c r="I27" s="459">
        <f t="shared" si="13"/>
        <v>0</v>
      </c>
      <c r="J27" s="459">
        <f t="shared" si="13"/>
        <v>0</v>
      </c>
      <c r="K27" s="459">
        <f t="shared" si="13"/>
        <v>0</v>
      </c>
      <c r="L27" s="459">
        <f t="shared" si="13"/>
        <v>0</v>
      </c>
      <c r="M27" s="459">
        <f t="shared" si="13"/>
        <v>0</v>
      </c>
      <c r="N27" s="459">
        <f t="shared" si="13"/>
        <v>0</v>
      </c>
      <c r="O27" s="459">
        <f t="shared" si="13"/>
        <v>0</v>
      </c>
      <c r="P27" s="459">
        <f t="shared" si="13"/>
        <v>0</v>
      </c>
      <c r="Q27" s="459">
        <f t="shared" si="13"/>
        <v>0</v>
      </c>
      <c r="R27" s="459">
        <f t="shared" si="13"/>
        <v>0</v>
      </c>
      <c r="S27" s="459">
        <f t="shared" si="13"/>
        <v>0</v>
      </c>
      <c r="T27" s="459">
        <f t="shared" si="13"/>
        <v>0</v>
      </c>
      <c r="U27" s="459">
        <f t="shared" si="13"/>
        <v>0</v>
      </c>
      <c r="V27" s="459">
        <f t="shared" si="13"/>
        <v>0</v>
      </c>
      <c r="W27" s="459">
        <f t="shared" si="13"/>
        <v>0</v>
      </c>
      <c r="X27" s="459">
        <f t="shared" si="13"/>
        <v>0</v>
      </c>
      <c r="Y27" s="459">
        <f t="shared" si="13"/>
        <v>0</v>
      </c>
      <c r="Z27" s="459">
        <f t="shared" si="13"/>
        <v>0</v>
      </c>
      <c r="AA27" s="459">
        <f t="shared" si="13"/>
        <v>0</v>
      </c>
      <c r="AB27" s="459">
        <f t="shared" si="13"/>
        <v>0</v>
      </c>
      <c r="AC27" s="459">
        <f t="shared" si="13"/>
        <v>0</v>
      </c>
      <c r="AD27" s="459">
        <f t="shared" si="13"/>
        <v>0</v>
      </c>
      <c r="AE27" s="459">
        <f t="shared" si="13"/>
        <v>0</v>
      </c>
      <c r="AF27" s="459">
        <f t="shared" si="13"/>
        <v>0</v>
      </c>
      <c r="AG27" s="459">
        <f t="shared" si="13"/>
        <v>0</v>
      </c>
      <c r="AH27" s="459">
        <f t="shared" si="13"/>
        <v>0</v>
      </c>
      <c r="AI27" s="459">
        <f t="shared" si="13"/>
        <v>0</v>
      </c>
      <c r="AJ27" s="459">
        <f t="shared" si="13"/>
        <v>0</v>
      </c>
      <c r="AK27" s="459">
        <f t="shared" si="13"/>
        <v>0</v>
      </c>
      <c r="AL27" s="458"/>
    </row>
    <row r="28" spans="1:42" x14ac:dyDescent="0.25">
      <c r="A28" s="336"/>
      <c r="B28" s="336"/>
      <c r="C28" s="336"/>
      <c r="D28" s="336"/>
      <c r="E28" s="394"/>
      <c r="F28" s="394"/>
      <c r="G28" s="394"/>
      <c r="H28" s="394"/>
      <c r="I28" s="433"/>
      <c r="J28" s="383"/>
      <c r="K28" s="433"/>
      <c r="L28" s="383"/>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row>
    <row r="29" spans="1:42" x14ac:dyDescent="0.25">
      <c r="A29" s="317">
        <v>4</v>
      </c>
      <c r="B29" s="318" t="s">
        <v>189</v>
      </c>
      <c r="C29" s="318"/>
      <c r="D29" s="318"/>
      <c r="E29" s="318"/>
      <c r="F29" s="318"/>
      <c r="G29" s="318"/>
      <c r="H29" s="318"/>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row>
    <row r="30" spans="1:42" x14ac:dyDescent="0.25">
      <c r="A30" s="422"/>
      <c r="B30" s="423" t="s">
        <v>134</v>
      </c>
      <c r="C30" s="423" t="s">
        <v>453</v>
      </c>
      <c r="D30" s="423"/>
      <c r="E30" s="434"/>
      <c r="F30" s="435"/>
      <c r="G30" s="435"/>
      <c r="H30" s="384"/>
      <c r="I30" s="436">
        <f>F27</f>
        <v>0</v>
      </c>
      <c r="J30" s="336"/>
      <c r="K30" s="336"/>
      <c r="L30" s="336"/>
      <c r="M30" s="336"/>
      <c r="N30" s="336"/>
      <c r="O30" s="336"/>
      <c r="P30" s="437"/>
      <c r="Q30" s="336"/>
      <c r="R30" s="336"/>
      <c r="S30" s="336"/>
      <c r="T30" s="336"/>
      <c r="U30" s="336"/>
      <c r="V30" s="336"/>
      <c r="W30" s="336"/>
      <c r="X30" s="336"/>
      <c r="Y30" s="336"/>
      <c r="Z30" s="336"/>
      <c r="AA30" s="336"/>
      <c r="AB30" s="336"/>
      <c r="AC30" s="336"/>
      <c r="AD30" s="336"/>
      <c r="AE30" s="336"/>
      <c r="AF30" s="336"/>
      <c r="AG30" s="336"/>
      <c r="AH30" s="336"/>
      <c r="AI30" s="336"/>
      <c r="AJ30" s="336"/>
      <c r="AK30" s="336"/>
    </row>
    <row r="31" spans="1:42" x14ac:dyDescent="0.25">
      <c r="A31" s="438"/>
      <c r="B31" s="418" t="s">
        <v>172</v>
      </c>
      <c r="C31" s="418" t="s">
        <v>454</v>
      </c>
      <c r="D31" s="418"/>
      <c r="E31" s="396"/>
      <c r="F31" s="435"/>
      <c r="G31" s="435"/>
      <c r="H31" s="384"/>
      <c r="I31" s="439" t="e">
        <f>IRR(H27:AK27,K31)</f>
        <v>#NUM!</v>
      </c>
      <c r="J31" s="336"/>
      <c r="K31" s="45">
        <v>-0.5</v>
      </c>
      <c r="L31" s="336" t="s">
        <v>450</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1:42" x14ac:dyDescent="0.25">
      <c r="A32" s="317"/>
      <c r="B32" s="318"/>
      <c r="C32" s="318"/>
      <c r="D32" s="318"/>
      <c r="E32" s="318"/>
      <c r="F32" s="318"/>
      <c r="G32" s="318"/>
      <c r="H32" s="318"/>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row>
  </sheetData>
  <sheetProtection algorithmName="SHA-512" hashValue="fNWovc0fDQuoNrCKVryFIYqwqWxOOTVKfz4Al7BlVHYe0wMM38s0/i/tnjIPT9NopB0ZaY/RCOIN2TuvkPeD6Q==" saltValue="FrIEzdv0id5eAbcYRyHuKA==" spinCount="100000" sheet="1"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6" activePane="bottomRight" state="frozen"/>
      <selection pane="topRight" activeCell="D1" sqref="D1"/>
      <selection pane="bottomLeft" activeCell="A6" sqref="A6"/>
      <selection pane="bottomRight" activeCell="E35" sqref="E35"/>
    </sheetView>
  </sheetViews>
  <sheetFormatPr defaultColWidth="9.140625" defaultRowHeight="12.75" x14ac:dyDescent="0.2"/>
  <cols>
    <col min="1" max="1" width="6.42578125" style="386" customWidth="1"/>
    <col min="2" max="2" width="48.5703125" style="386" customWidth="1"/>
    <col min="3" max="4" width="7.140625" style="386" customWidth="1"/>
    <col min="5" max="36" width="13.85546875" style="386" customWidth="1"/>
    <col min="37" max="81" width="9.140625" style="305"/>
    <col min="82" max="16384" width="9.140625" style="386"/>
  </cols>
  <sheetData>
    <row r="1" spans="1:81" s="236" customFormat="1" ht="27" customHeight="1" x14ac:dyDescent="0.25">
      <c r="A1" s="616" t="s">
        <v>213</v>
      </c>
      <c r="B1" s="616"/>
      <c r="C1" s="616"/>
      <c r="D1" s="373"/>
      <c r="E1" s="373"/>
      <c r="F1" s="373"/>
      <c r="G1" s="235"/>
      <c r="H1" s="311"/>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row>
    <row r="2" spans="1:81" s="236" customFormat="1" ht="24.95" customHeight="1" x14ac:dyDescent="0.25">
      <c r="A2" s="642" t="s">
        <v>214</v>
      </c>
      <c r="B2" s="642"/>
      <c r="C2" s="642"/>
      <c r="D2" s="642"/>
      <c r="E2" s="642"/>
      <c r="F2" s="642"/>
      <c r="G2" s="642"/>
      <c r="H2" s="642"/>
      <c r="I2" s="642"/>
      <c r="J2" s="642"/>
      <c r="K2" s="642"/>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235"/>
      <c r="BN2" s="235"/>
      <c r="BO2" s="235"/>
      <c r="BP2" s="235"/>
      <c r="BQ2" s="235"/>
      <c r="BR2" s="235"/>
      <c r="BS2" s="235"/>
      <c r="BT2" s="235"/>
      <c r="BU2" s="235"/>
      <c r="BV2" s="235"/>
      <c r="BW2" s="235"/>
      <c r="BX2" s="235"/>
      <c r="BY2" s="235"/>
      <c r="BZ2" s="235"/>
      <c r="CA2" s="235"/>
      <c r="CB2" s="235"/>
      <c r="CC2" s="235"/>
    </row>
    <row r="3" spans="1:81" s="305" customFormat="1" x14ac:dyDescent="0.2">
      <c r="B3" s="375" t="s">
        <v>183</v>
      </c>
      <c r="C3" s="460">
        <f>'5.DL soc.econom. analīze'!C3</f>
        <v>0.05</v>
      </c>
      <c r="D3" s="460"/>
    </row>
    <row r="4" spans="1:81" s="305" customFormat="1" x14ac:dyDescent="0.2">
      <c r="A4" s="376"/>
      <c r="B4" s="376"/>
      <c r="C4" s="376"/>
      <c r="D4" s="376"/>
    </row>
    <row r="5" spans="1:81" s="241" customFormat="1" ht="15.75" x14ac:dyDescent="0.25">
      <c r="A5" s="377"/>
      <c r="B5" s="378"/>
      <c r="C5" s="378"/>
      <c r="D5" s="378"/>
      <c r="E5" s="379" t="s">
        <v>197</v>
      </c>
      <c r="F5" s="380"/>
      <c r="G5" s="246">
        <f>'4.DL Finansiālā ilgtspēja'!E3</f>
        <v>1</v>
      </c>
      <c r="H5" s="246">
        <f>'4.DL Finansiālā ilgtspēja'!F3</f>
        <v>2</v>
      </c>
      <c r="I5" s="246">
        <f>'4.DL Finansiālā ilgtspēja'!G3</f>
        <v>3</v>
      </c>
      <c r="J5" s="246">
        <f>'4.DL Finansiālā ilgtspēja'!H3</f>
        <v>4</v>
      </c>
      <c r="K5" s="246">
        <f>'4.DL Finansiālā ilgtspēja'!I3</f>
        <v>5</v>
      </c>
      <c r="L5" s="246">
        <f>'4.DL Finansiālā ilgtspēja'!J3</f>
        <v>6</v>
      </c>
      <c r="M5" s="246">
        <f>'4.DL Finansiālā ilgtspēja'!K3</f>
        <v>7</v>
      </c>
      <c r="N5" s="246">
        <f>'4.DL Finansiālā ilgtspēja'!L3</f>
        <v>8</v>
      </c>
      <c r="O5" s="246">
        <f>'4.DL Finansiālā ilgtspēja'!M3</f>
        <v>9</v>
      </c>
      <c r="P5" s="246">
        <f>'4.DL Finansiālā ilgtspēja'!N3</f>
        <v>10</v>
      </c>
      <c r="Q5" s="246">
        <f>'4.DL Finansiālā ilgtspēja'!O3</f>
        <v>11</v>
      </c>
      <c r="R5" s="246">
        <f>'4.DL Finansiālā ilgtspēja'!P3</f>
        <v>12</v>
      </c>
      <c r="S5" s="246">
        <f>'4.DL Finansiālā ilgtspēja'!Q3</f>
        <v>13</v>
      </c>
      <c r="T5" s="246">
        <f>'4.DL Finansiālā ilgtspēja'!R3</f>
        <v>14</v>
      </c>
      <c r="U5" s="246">
        <f>'4.DL Finansiālā ilgtspēja'!S3</f>
        <v>15</v>
      </c>
      <c r="V5" s="246">
        <f>'4.DL Finansiālā ilgtspēja'!T3</f>
        <v>16</v>
      </c>
      <c r="W5" s="246">
        <f>'4.DL Finansiālā ilgtspēja'!U3</f>
        <v>17</v>
      </c>
      <c r="X5" s="246">
        <f>'4.DL Finansiālā ilgtspēja'!V3</f>
        <v>18</v>
      </c>
      <c r="Y5" s="246">
        <f>'4.DL Finansiālā ilgtspēja'!W3</f>
        <v>19</v>
      </c>
      <c r="Z5" s="246">
        <f>'4.DL Finansiālā ilgtspēja'!X3</f>
        <v>20</v>
      </c>
      <c r="AA5" s="246">
        <f>'4.DL Finansiālā ilgtspēja'!Y3</f>
        <v>21</v>
      </c>
      <c r="AB5" s="246">
        <f>'4.DL Finansiālā ilgtspēja'!Z3</f>
        <v>22</v>
      </c>
      <c r="AC5" s="246">
        <f>'4.DL Finansiālā ilgtspēja'!AA3</f>
        <v>23</v>
      </c>
      <c r="AD5" s="246">
        <f>'4.DL Finansiālā ilgtspēja'!AB3</f>
        <v>24</v>
      </c>
      <c r="AE5" s="246">
        <f>'4.DL Finansiālā ilgtspēja'!AC3</f>
        <v>25</v>
      </c>
      <c r="AF5" s="246">
        <f>'4.DL Finansiālā ilgtspēja'!AD3</f>
        <v>26</v>
      </c>
      <c r="AG5" s="246">
        <f>'4.DL Finansiālā ilgtspēja'!AE3</f>
        <v>27</v>
      </c>
      <c r="AH5" s="246">
        <f>'4.DL Finansiālā ilgtspēja'!AF3</f>
        <v>28</v>
      </c>
      <c r="AI5" s="246">
        <f>'4.DL Finansiālā ilgtspēja'!AG3</f>
        <v>29</v>
      </c>
      <c r="AJ5" s="246">
        <f>'4.DL Finansiālā ilgtspēja'!AH3</f>
        <v>30</v>
      </c>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row>
    <row r="6" spans="1:81" s="241" customFormat="1" x14ac:dyDescent="0.2">
      <c r="A6" s="313"/>
      <c r="B6" s="243"/>
      <c r="C6" s="243" t="s">
        <v>165</v>
      </c>
      <c r="D6" s="381" t="s">
        <v>215</v>
      </c>
      <c r="E6" s="381" t="s">
        <v>112</v>
      </c>
      <c r="F6" s="381" t="s">
        <v>112</v>
      </c>
      <c r="G6" s="246">
        <f>'4.DL Finansiālā ilgtspēja'!E4</f>
        <v>2023</v>
      </c>
      <c r="H6" s="246">
        <f>'4.DL Finansiālā ilgtspēja'!F4</f>
        <v>2024</v>
      </c>
      <c r="I6" s="246">
        <f>'4.DL Finansiālā ilgtspēja'!G4</f>
        <v>2025</v>
      </c>
      <c r="J6" s="246">
        <f>'4.DL Finansiālā ilgtspēja'!H4</f>
        <v>2026</v>
      </c>
      <c r="K6" s="246">
        <f>'4.DL Finansiālā ilgtspēja'!I4</f>
        <v>2027</v>
      </c>
      <c r="L6" s="246">
        <f>'4.DL Finansiālā ilgtspēja'!J4</f>
        <v>2028</v>
      </c>
      <c r="M6" s="246">
        <f>'4.DL Finansiālā ilgtspēja'!K4</f>
        <v>2029</v>
      </c>
      <c r="N6" s="246">
        <f>'4.DL Finansiālā ilgtspēja'!L4</f>
        <v>2030</v>
      </c>
      <c r="O6" s="246">
        <f>'4.DL Finansiālā ilgtspēja'!M4</f>
        <v>2031</v>
      </c>
      <c r="P6" s="246">
        <f>'4.DL Finansiālā ilgtspēja'!N4</f>
        <v>2032</v>
      </c>
      <c r="Q6" s="246">
        <f>'4.DL Finansiālā ilgtspēja'!O4</f>
        <v>2033</v>
      </c>
      <c r="R6" s="246">
        <f>'4.DL Finansiālā ilgtspēja'!P4</f>
        <v>2034</v>
      </c>
      <c r="S6" s="246">
        <f>'4.DL Finansiālā ilgtspēja'!Q4</f>
        <v>2035</v>
      </c>
      <c r="T6" s="246">
        <f>'4.DL Finansiālā ilgtspēja'!R4</f>
        <v>2036</v>
      </c>
      <c r="U6" s="246">
        <f>'4.DL Finansiālā ilgtspēja'!S4</f>
        <v>2037</v>
      </c>
      <c r="V6" s="246">
        <f>'4.DL Finansiālā ilgtspēja'!T4</f>
        <v>2038</v>
      </c>
      <c r="W6" s="246">
        <f>'4.DL Finansiālā ilgtspēja'!U4</f>
        <v>2039</v>
      </c>
      <c r="X6" s="246">
        <f>'4.DL Finansiālā ilgtspēja'!V4</f>
        <v>2040</v>
      </c>
      <c r="Y6" s="246">
        <f>'4.DL Finansiālā ilgtspēja'!W4</f>
        <v>2041</v>
      </c>
      <c r="Z6" s="246">
        <f>'4.DL Finansiālā ilgtspēja'!X4</f>
        <v>2042</v>
      </c>
      <c r="AA6" s="246">
        <f>'4.DL Finansiālā ilgtspēja'!Y4</f>
        <v>2043</v>
      </c>
      <c r="AB6" s="246">
        <f>'4.DL Finansiālā ilgtspēja'!Z4</f>
        <v>2044</v>
      </c>
      <c r="AC6" s="246">
        <f>'4.DL Finansiālā ilgtspēja'!AA4</f>
        <v>2045</v>
      </c>
      <c r="AD6" s="246">
        <f>'4.DL Finansiālā ilgtspēja'!AB4</f>
        <v>2046</v>
      </c>
      <c r="AE6" s="246">
        <f>'4.DL Finansiālā ilgtspēja'!AC4</f>
        <v>2047</v>
      </c>
      <c r="AF6" s="246">
        <f>'4.DL Finansiālā ilgtspēja'!AD4</f>
        <v>2048</v>
      </c>
      <c r="AG6" s="246">
        <f>'4.DL Finansiālā ilgtspēja'!AE4</f>
        <v>2049</v>
      </c>
      <c r="AH6" s="246">
        <f>'4.DL Finansiālā ilgtspēja'!AF4</f>
        <v>2050</v>
      </c>
      <c r="AI6" s="246">
        <f>'4.DL Finansiālā ilgtspēja'!AG4</f>
        <v>2051</v>
      </c>
      <c r="AJ6" s="246">
        <f>'4.DL Finansiālā ilgtspēja'!AH4</f>
        <v>2052</v>
      </c>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row>
    <row r="7" spans="1:81" x14ac:dyDescent="0.2">
      <c r="A7" s="382"/>
      <c r="B7" s="383"/>
      <c r="C7" s="336"/>
      <c r="D7" s="336"/>
      <c r="E7" s="384"/>
      <c r="F7" s="384"/>
      <c r="G7" s="383"/>
      <c r="H7" s="385"/>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row>
    <row r="8" spans="1:81" s="393" customFormat="1" x14ac:dyDescent="0.2">
      <c r="A8" s="387">
        <v>1</v>
      </c>
      <c r="B8" s="388" t="s">
        <v>166</v>
      </c>
      <c r="C8" s="389" t="s">
        <v>58</v>
      </c>
      <c r="D8" s="47">
        <v>0</v>
      </c>
      <c r="E8" s="390">
        <f>G8+NPV($C$3,H8:AJ8)</f>
        <v>0</v>
      </c>
      <c r="F8" s="390">
        <f>SUM(G8:AJ8)</f>
        <v>0</v>
      </c>
      <c r="G8" s="391">
        <f>SUM(G9:G17)</f>
        <v>0</v>
      </c>
      <c r="H8" s="391">
        <f>SUM(H9:H17)</f>
        <v>0</v>
      </c>
      <c r="I8" s="391">
        <f t="shared" ref="I8:AJ8" si="0">SUM(I9:I17)</f>
        <v>0</v>
      </c>
      <c r="J8" s="391">
        <f t="shared" si="0"/>
        <v>0</v>
      </c>
      <c r="K8" s="391">
        <f t="shared" si="0"/>
        <v>0</v>
      </c>
      <c r="L8" s="391">
        <f t="shared" si="0"/>
        <v>0</v>
      </c>
      <c r="M8" s="391">
        <f t="shared" si="0"/>
        <v>0</v>
      </c>
      <c r="N8" s="391">
        <f t="shared" si="0"/>
        <v>0</v>
      </c>
      <c r="O8" s="391">
        <f t="shared" si="0"/>
        <v>0</v>
      </c>
      <c r="P8" s="391">
        <f t="shared" si="0"/>
        <v>0</v>
      </c>
      <c r="Q8" s="391">
        <f t="shared" si="0"/>
        <v>0</v>
      </c>
      <c r="R8" s="391">
        <f t="shared" si="0"/>
        <v>0</v>
      </c>
      <c r="S8" s="391">
        <f t="shared" si="0"/>
        <v>0</v>
      </c>
      <c r="T8" s="391">
        <f t="shared" si="0"/>
        <v>0</v>
      </c>
      <c r="U8" s="391">
        <f t="shared" si="0"/>
        <v>0</v>
      </c>
      <c r="V8" s="391">
        <f t="shared" si="0"/>
        <v>0</v>
      </c>
      <c r="W8" s="391">
        <f t="shared" si="0"/>
        <v>0</v>
      </c>
      <c r="X8" s="391">
        <f t="shared" si="0"/>
        <v>0</v>
      </c>
      <c r="Y8" s="391">
        <f t="shared" si="0"/>
        <v>0</v>
      </c>
      <c r="Z8" s="391">
        <f t="shared" si="0"/>
        <v>0</v>
      </c>
      <c r="AA8" s="391">
        <f t="shared" si="0"/>
        <v>0</v>
      </c>
      <c r="AB8" s="391">
        <f t="shared" si="0"/>
        <v>0</v>
      </c>
      <c r="AC8" s="391">
        <f t="shared" si="0"/>
        <v>0</v>
      </c>
      <c r="AD8" s="391">
        <f t="shared" si="0"/>
        <v>0</v>
      </c>
      <c r="AE8" s="391">
        <f t="shared" si="0"/>
        <v>0</v>
      </c>
      <c r="AF8" s="391">
        <f t="shared" si="0"/>
        <v>0</v>
      </c>
      <c r="AG8" s="391">
        <f t="shared" si="0"/>
        <v>0</v>
      </c>
      <c r="AH8" s="391">
        <f t="shared" si="0"/>
        <v>0</v>
      </c>
      <c r="AI8" s="391">
        <f t="shared" si="0"/>
        <v>0</v>
      </c>
      <c r="AJ8" s="391">
        <f t="shared" si="0"/>
        <v>0</v>
      </c>
      <c r="AK8" s="305"/>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392"/>
      <c r="BO8" s="392"/>
      <c r="BP8" s="392"/>
      <c r="BQ8" s="392"/>
      <c r="BR8" s="392"/>
      <c r="BS8" s="392"/>
      <c r="BT8" s="392"/>
      <c r="BU8" s="392"/>
      <c r="BV8" s="392"/>
      <c r="BW8" s="392"/>
      <c r="BX8" s="392"/>
      <c r="BY8" s="392"/>
      <c r="BZ8" s="392"/>
      <c r="CA8" s="392"/>
      <c r="CB8" s="392"/>
      <c r="CC8" s="392"/>
    </row>
    <row r="9" spans="1:81" x14ac:dyDescent="0.2">
      <c r="A9" s="384" t="s">
        <v>2</v>
      </c>
      <c r="B9" s="461" t="str">
        <f>'5.DL soc.econom. analīze'!B9</f>
        <v>Ieguvums ...</v>
      </c>
      <c r="C9" s="394" t="s">
        <v>58</v>
      </c>
      <c r="D9" s="47">
        <v>0</v>
      </c>
      <c r="E9" s="390">
        <f t="shared" ref="E9:E42" si="1">G9+NPV($C$3,H9:AJ9)</f>
        <v>0</v>
      </c>
      <c r="F9" s="390">
        <f>SUM(G9:AJ9)</f>
        <v>0</v>
      </c>
      <c r="G9" s="462">
        <f>'5.DL soc.econom. analīze'!F9*(1+'7. DL jut. analīze-Soc.'!$D9)</f>
        <v>0</v>
      </c>
      <c r="H9" s="462">
        <f>'5.DL soc.econom. analīze'!G9*(1+'7. DL jut. analīze-Soc.'!$D9)</f>
        <v>0</v>
      </c>
      <c r="I9" s="462">
        <f>'5.DL soc.econom. analīze'!H9*(1+'7. DL jut. analīze-Soc.'!$D9)</f>
        <v>0</v>
      </c>
      <c r="J9" s="462">
        <f>'5.DL soc.econom. analīze'!I9*(1+'7. DL jut. analīze-Soc.'!$D9)</f>
        <v>0</v>
      </c>
      <c r="K9" s="462">
        <f>'5.DL soc.econom. analīze'!J9*(1+'7. DL jut. analīze-Soc.'!$D9)</f>
        <v>0</v>
      </c>
      <c r="L9" s="462">
        <f>'5.DL soc.econom. analīze'!K9*(1+'7. DL jut. analīze-Soc.'!$D9)</f>
        <v>0</v>
      </c>
      <c r="M9" s="462">
        <f>'5.DL soc.econom. analīze'!L9*(1+'7. DL jut. analīze-Soc.'!$D9)</f>
        <v>0</v>
      </c>
      <c r="N9" s="462">
        <f>'5.DL soc.econom. analīze'!M9*(1+'7. DL jut. analīze-Soc.'!$D9)</f>
        <v>0</v>
      </c>
      <c r="O9" s="462">
        <f>'5.DL soc.econom. analīze'!N9*(1+'7. DL jut. analīze-Soc.'!$D9)</f>
        <v>0</v>
      </c>
      <c r="P9" s="462">
        <f>'5.DL soc.econom. analīze'!O9*(1+'7. DL jut. analīze-Soc.'!$D9)</f>
        <v>0</v>
      </c>
      <c r="Q9" s="462">
        <f>'5.DL soc.econom. analīze'!P9*(1+'7. DL jut. analīze-Soc.'!$D9)</f>
        <v>0</v>
      </c>
      <c r="R9" s="462">
        <f>'5.DL soc.econom. analīze'!Q9*(1+'7. DL jut. analīze-Soc.'!$D9)</f>
        <v>0</v>
      </c>
      <c r="S9" s="462">
        <f>'5.DL soc.econom. analīze'!R9*(1+'7. DL jut. analīze-Soc.'!$D9)</f>
        <v>0</v>
      </c>
      <c r="T9" s="462">
        <f>'5.DL soc.econom. analīze'!S9*(1+'7. DL jut. analīze-Soc.'!$D9)</f>
        <v>0</v>
      </c>
      <c r="U9" s="462">
        <f>'5.DL soc.econom. analīze'!T9*(1+'7. DL jut. analīze-Soc.'!$D9)</f>
        <v>0</v>
      </c>
      <c r="V9" s="462">
        <f>'5.DL soc.econom. analīze'!U9*(1+'7. DL jut. analīze-Soc.'!$D9)</f>
        <v>0</v>
      </c>
      <c r="W9" s="462">
        <f>'5.DL soc.econom. analīze'!V9*(1+'7. DL jut. analīze-Soc.'!$D9)</f>
        <v>0</v>
      </c>
      <c r="X9" s="462">
        <f>'5.DL soc.econom. analīze'!W9*(1+'7. DL jut. analīze-Soc.'!$D9)</f>
        <v>0</v>
      </c>
      <c r="Y9" s="462">
        <f>'5.DL soc.econom. analīze'!X9*(1+'7. DL jut. analīze-Soc.'!$D9)</f>
        <v>0</v>
      </c>
      <c r="Z9" s="462">
        <f>'5.DL soc.econom. analīze'!Y9*(1+'7. DL jut. analīze-Soc.'!$D9)</f>
        <v>0</v>
      </c>
      <c r="AA9" s="462">
        <f>'5.DL soc.econom. analīze'!Z9*(1+'7. DL jut. analīze-Soc.'!$D9)</f>
        <v>0</v>
      </c>
      <c r="AB9" s="462">
        <f>'5.DL soc.econom. analīze'!AA9*(1+'7. DL jut. analīze-Soc.'!$D9)</f>
        <v>0</v>
      </c>
      <c r="AC9" s="462">
        <f>'5.DL soc.econom. analīze'!AB9*(1+'7. DL jut. analīze-Soc.'!$D9)</f>
        <v>0</v>
      </c>
      <c r="AD9" s="462">
        <f>'5.DL soc.econom. analīze'!AC9*(1+'7. DL jut. analīze-Soc.'!$D9)</f>
        <v>0</v>
      </c>
      <c r="AE9" s="462">
        <f>'5.DL soc.econom. analīze'!AD9*(1+'7. DL jut. analīze-Soc.'!$D9)</f>
        <v>0</v>
      </c>
      <c r="AF9" s="462">
        <f>'5.DL soc.econom. analīze'!AE9*(1+'7. DL jut. analīze-Soc.'!$D9)</f>
        <v>0</v>
      </c>
      <c r="AG9" s="462">
        <f>'5.DL soc.econom. analīze'!AF9*(1+'7. DL jut. analīze-Soc.'!$D9)</f>
        <v>0</v>
      </c>
      <c r="AH9" s="462">
        <f>'5.DL soc.econom. analīze'!AG9*(1+'7. DL jut. analīze-Soc.'!$D9)</f>
        <v>0</v>
      </c>
      <c r="AI9" s="462">
        <f>'5.DL soc.econom. analīze'!AH9*(1+'7. DL jut. analīze-Soc.'!$D9)</f>
        <v>0</v>
      </c>
      <c r="AJ9" s="462">
        <f>'5.DL soc.econom. analīze'!AI9*(1+'7. DL jut. analīze-Soc.'!$D9)</f>
        <v>0</v>
      </c>
    </row>
    <row r="10" spans="1:81" x14ac:dyDescent="0.2">
      <c r="A10" s="384" t="s">
        <v>4</v>
      </c>
      <c r="B10" s="461" t="str">
        <f>'5.DL soc.econom. analīze'!B10</f>
        <v>Ieguvums ...</v>
      </c>
      <c r="C10" s="394" t="s">
        <v>58</v>
      </c>
      <c r="D10" s="47">
        <v>0</v>
      </c>
      <c r="E10" s="390">
        <f t="shared" si="1"/>
        <v>0</v>
      </c>
      <c r="F10" s="390">
        <f t="shared" ref="F10:F42" si="2">SUM(G10:AJ10)</f>
        <v>0</v>
      </c>
      <c r="G10" s="462">
        <f>'5.DL soc.econom. analīze'!F10*(1+'7. DL jut. analīze-Soc.'!$D10)</f>
        <v>0</v>
      </c>
      <c r="H10" s="462">
        <f>'5.DL soc.econom. analīze'!G10*(1+'7. DL jut. analīze-Soc.'!$D10)</f>
        <v>0</v>
      </c>
      <c r="I10" s="462">
        <f>'5.DL soc.econom. analīze'!H10*(1+'7. DL jut. analīze-Soc.'!$D10)</f>
        <v>0</v>
      </c>
      <c r="J10" s="462">
        <f>'5.DL soc.econom. analīze'!I10*(1+'7. DL jut. analīze-Soc.'!$D10)</f>
        <v>0</v>
      </c>
      <c r="K10" s="462">
        <f>'5.DL soc.econom. analīze'!J10*(1+'7. DL jut. analīze-Soc.'!$D10)</f>
        <v>0</v>
      </c>
      <c r="L10" s="462">
        <f>'5.DL soc.econom. analīze'!K10*(1+'7. DL jut. analīze-Soc.'!$D10)</f>
        <v>0</v>
      </c>
      <c r="M10" s="462">
        <f>'5.DL soc.econom. analīze'!L10*(1+'7. DL jut. analīze-Soc.'!$D10)</f>
        <v>0</v>
      </c>
      <c r="N10" s="462">
        <f>'5.DL soc.econom. analīze'!M10*(1+'7. DL jut. analīze-Soc.'!$D10)</f>
        <v>0</v>
      </c>
      <c r="O10" s="462">
        <f>'5.DL soc.econom. analīze'!N10*(1+'7. DL jut. analīze-Soc.'!$D10)</f>
        <v>0</v>
      </c>
      <c r="P10" s="462">
        <f>'5.DL soc.econom. analīze'!O10*(1+'7. DL jut. analīze-Soc.'!$D10)</f>
        <v>0</v>
      </c>
      <c r="Q10" s="462">
        <f>'5.DL soc.econom. analīze'!P10*(1+'7. DL jut. analīze-Soc.'!$D10)</f>
        <v>0</v>
      </c>
      <c r="R10" s="462">
        <f>'5.DL soc.econom. analīze'!Q10*(1+'7. DL jut. analīze-Soc.'!$D10)</f>
        <v>0</v>
      </c>
      <c r="S10" s="462">
        <f>'5.DL soc.econom. analīze'!R10*(1+'7. DL jut. analīze-Soc.'!$D10)</f>
        <v>0</v>
      </c>
      <c r="T10" s="462">
        <f>'5.DL soc.econom. analīze'!S10*(1+'7. DL jut. analīze-Soc.'!$D10)</f>
        <v>0</v>
      </c>
      <c r="U10" s="462">
        <f>'5.DL soc.econom. analīze'!T10*(1+'7. DL jut. analīze-Soc.'!$D10)</f>
        <v>0</v>
      </c>
      <c r="V10" s="462">
        <f>'5.DL soc.econom. analīze'!U10*(1+'7. DL jut. analīze-Soc.'!$D10)</f>
        <v>0</v>
      </c>
      <c r="W10" s="462">
        <f>'5.DL soc.econom. analīze'!V10*(1+'7. DL jut. analīze-Soc.'!$D10)</f>
        <v>0</v>
      </c>
      <c r="X10" s="462">
        <f>'5.DL soc.econom. analīze'!W10*(1+'7. DL jut. analīze-Soc.'!$D10)</f>
        <v>0</v>
      </c>
      <c r="Y10" s="462">
        <f>'5.DL soc.econom. analīze'!X10*(1+'7. DL jut. analīze-Soc.'!$D10)</f>
        <v>0</v>
      </c>
      <c r="Z10" s="462">
        <f>'5.DL soc.econom. analīze'!Y10*(1+'7. DL jut. analīze-Soc.'!$D10)</f>
        <v>0</v>
      </c>
      <c r="AA10" s="462">
        <f>'5.DL soc.econom. analīze'!Z10*(1+'7. DL jut. analīze-Soc.'!$D10)</f>
        <v>0</v>
      </c>
      <c r="AB10" s="462">
        <f>'5.DL soc.econom. analīze'!AA10*(1+'7. DL jut. analīze-Soc.'!$D10)</f>
        <v>0</v>
      </c>
      <c r="AC10" s="462">
        <f>'5.DL soc.econom. analīze'!AB10*(1+'7. DL jut. analīze-Soc.'!$D10)</f>
        <v>0</v>
      </c>
      <c r="AD10" s="462">
        <f>'5.DL soc.econom. analīze'!AC10*(1+'7. DL jut. analīze-Soc.'!$D10)</f>
        <v>0</v>
      </c>
      <c r="AE10" s="462">
        <f>'5.DL soc.econom. analīze'!AD10*(1+'7. DL jut. analīze-Soc.'!$D10)</f>
        <v>0</v>
      </c>
      <c r="AF10" s="462">
        <f>'5.DL soc.econom. analīze'!AE10*(1+'7. DL jut. analīze-Soc.'!$D10)</f>
        <v>0</v>
      </c>
      <c r="AG10" s="462">
        <f>'5.DL soc.econom. analīze'!AF10*(1+'7. DL jut. analīze-Soc.'!$D10)</f>
        <v>0</v>
      </c>
      <c r="AH10" s="462">
        <f>'5.DL soc.econom. analīze'!AG10*(1+'7. DL jut. analīze-Soc.'!$D10)</f>
        <v>0</v>
      </c>
      <c r="AI10" s="462">
        <f>'5.DL soc.econom. analīze'!AH10*(1+'7. DL jut. analīze-Soc.'!$D10)</f>
        <v>0</v>
      </c>
      <c r="AJ10" s="462">
        <f>'5.DL soc.econom. analīze'!AI10*(1+'7. DL jut. analīze-Soc.'!$D10)</f>
        <v>0</v>
      </c>
    </row>
    <row r="11" spans="1:81" x14ac:dyDescent="0.2">
      <c r="A11" s="384" t="s">
        <v>6</v>
      </c>
      <c r="B11" s="461" t="str">
        <f>'5.DL soc.econom. analīze'!B11</f>
        <v>Ieguvums ...</v>
      </c>
      <c r="C11" s="394" t="s">
        <v>58</v>
      </c>
      <c r="D11" s="47">
        <v>0</v>
      </c>
      <c r="E11" s="390">
        <f t="shared" si="1"/>
        <v>0</v>
      </c>
      <c r="F11" s="390">
        <f t="shared" si="2"/>
        <v>0</v>
      </c>
      <c r="G11" s="462">
        <f>'5.DL soc.econom. analīze'!F11*(1+'7. DL jut. analīze-Soc.'!$D11)</f>
        <v>0</v>
      </c>
      <c r="H11" s="462">
        <f>'5.DL soc.econom. analīze'!G11*(1+'7. DL jut. analīze-Soc.'!$D11)</f>
        <v>0</v>
      </c>
      <c r="I11" s="462">
        <f>'5.DL soc.econom. analīze'!H11*(1+'7. DL jut. analīze-Soc.'!$D11)</f>
        <v>0</v>
      </c>
      <c r="J11" s="462">
        <f>'5.DL soc.econom. analīze'!I11*(1+'7. DL jut. analīze-Soc.'!$D11)</f>
        <v>0</v>
      </c>
      <c r="K11" s="462">
        <f>'5.DL soc.econom. analīze'!J11*(1+'7. DL jut. analīze-Soc.'!$D11)</f>
        <v>0</v>
      </c>
      <c r="L11" s="462">
        <f>'5.DL soc.econom. analīze'!K11*(1+'7. DL jut. analīze-Soc.'!$D11)</f>
        <v>0</v>
      </c>
      <c r="M11" s="462">
        <f>'5.DL soc.econom. analīze'!L11*(1+'7. DL jut. analīze-Soc.'!$D11)</f>
        <v>0</v>
      </c>
      <c r="N11" s="462">
        <f>'5.DL soc.econom. analīze'!M11*(1+'7. DL jut. analīze-Soc.'!$D11)</f>
        <v>0</v>
      </c>
      <c r="O11" s="462">
        <f>'5.DL soc.econom. analīze'!N11*(1+'7. DL jut. analīze-Soc.'!$D11)</f>
        <v>0</v>
      </c>
      <c r="P11" s="462">
        <f>'5.DL soc.econom. analīze'!O11*(1+'7. DL jut. analīze-Soc.'!$D11)</f>
        <v>0</v>
      </c>
      <c r="Q11" s="462">
        <f>'5.DL soc.econom. analīze'!P11*(1+'7. DL jut. analīze-Soc.'!$D11)</f>
        <v>0</v>
      </c>
      <c r="R11" s="462">
        <f>'5.DL soc.econom. analīze'!Q11*(1+'7. DL jut. analīze-Soc.'!$D11)</f>
        <v>0</v>
      </c>
      <c r="S11" s="462">
        <f>'5.DL soc.econom. analīze'!R11*(1+'7. DL jut. analīze-Soc.'!$D11)</f>
        <v>0</v>
      </c>
      <c r="T11" s="462">
        <f>'5.DL soc.econom. analīze'!S11*(1+'7. DL jut. analīze-Soc.'!$D11)</f>
        <v>0</v>
      </c>
      <c r="U11" s="462">
        <f>'5.DL soc.econom. analīze'!T11*(1+'7. DL jut. analīze-Soc.'!$D11)</f>
        <v>0</v>
      </c>
      <c r="V11" s="462">
        <f>'5.DL soc.econom. analīze'!U11*(1+'7. DL jut. analīze-Soc.'!$D11)</f>
        <v>0</v>
      </c>
      <c r="W11" s="462">
        <f>'5.DL soc.econom. analīze'!V11*(1+'7. DL jut. analīze-Soc.'!$D11)</f>
        <v>0</v>
      </c>
      <c r="X11" s="462">
        <f>'5.DL soc.econom. analīze'!W11*(1+'7. DL jut. analīze-Soc.'!$D11)</f>
        <v>0</v>
      </c>
      <c r="Y11" s="462">
        <f>'5.DL soc.econom. analīze'!X11*(1+'7. DL jut. analīze-Soc.'!$D11)</f>
        <v>0</v>
      </c>
      <c r="Z11" s="462">
        <f>'5.DL soc.econom. analīze'!Y11*(1+'7. DL jut. analīze-Soc.'!$D11)</f>
        <v>0</v>
      </c>
      <c r="AA11" s="462">
        <f>'5.DL soc.econom. analīze'!Z11*(1+'7. DL jut. analīze-Soc.'!$D11)</f>
        <v>0</v>
      </c>
      <c r="AB11" s="462">
        <f>'5.DL soc.econom. analīze'!AA11*(1+'7. DL jut. analīze-Soc.'!$D11)</f>
        <v>0</v>
      </c>
      <c r="AC11" s="462">
        <f>'5.DL soc.econom. analīze'!AB11*(1+'7. DL jut. analīze-Soc.'!$D11)</f>
        <v>0</v>
      </c>
      <c r="AD11" s="462">
        <f>'5.DL soc.econom. analīze'!AC11*(1+'7. DL jut. analīze-Soc.'!$D11)</f>
        <v>0</v>
      </c>
      <c r="AE11" s="462">
        <f>'5.DL soc.econom. analīze'!AD11*(1+'7. DL jut. analīze-Soc.'!$D11)</f>
        <v>0</v>
      </c>
      <c r="AF11" s="462">
        <f>'5.DL soc.econom. analīze'!AE11*(1+'7. DL jut. analīze-Soc.'!$D11)</f>
        <v>0</v>
      </c>
      <c r="AG11" s="462">
        <f>'5.DL soc.econom. analīze'!AF11*(1+'7. DL jut. analīze-Soc.'!$D11)</f>
        <v>0</v>
      </c>
      <c r="AH11" s="462">
        <f>'5.DL soc.econom. analīze'!AG11*(1+'7. DL jut. analīze-Soc.'!$D11)</f>
        <v>0</v>
      </c>
      <c r="AI11" s="462">
        <f>'5.DL soc.econom. analīze'!AH11*(1+'7. DL jut. analīze-Soc.'!$D11)</f>
        <v>0</v>
      </c>
      <c r="AJ11" s="462">
        <f>'5.DL soc.econom. analīze'!AI11*(1+'7. DL jut. analīze-Soc.'!$D11)</f>
        <v>0</v>
      </c>
    </row>
    <row r="12" spans="1:81" x14ac:dyDescent="0.2">
      <c r="A12" s="384" t="s">
        <v>8</v>
      </c>
      <c r="B12" s="461" t="str">
        <f>'5.DL soc.econom. analīze'!B12</f>
        <v>Ieguvums ...</v>
      </c>
      <c r="C12" s="394" t="s">
        <v>58</v>
      </c>
      <c r="D12" s="47">
        <v>0</v>
      </c>
      <c r="E12" s="390">
        <f t="shared" si="1"/>
        <v>0</v>
      </c>
      <c r="F12" s="390">
        <f t="shared" si="2"/>
        <v>0</v>
      </c>
      <c r="G12" s="462">
        <f>'5.DL soc.econom. analīze'!F12*(1+'7. DL jut. analīze-Soc.'!$D12)</f>
        <v>0</v>
      </c>
      <c r="H12" s="462">
        <f>'5.DL soc.econom. analīze'!G12*(1+'7. DL jut. analīze-Soc.'!$D12)</f>
        <v>0</v>
      </c>
      <c r="I12" s="462">
        <f>'5.DL soc.econom. analīze'!H12*(1+'7. DL jut. analīze-Soc.'!$D12)</f>
        <v>0</v>
      </c>
      <c r="J12" s="462">
        <f>'5.DL soc.econom. analīze'!I12*(1+'7. DL jut. analīze-Soc.'!$D12)</f>
        <v>0</v>
      </c>
      <c r="K12" s="462">
        <f>'5.DL soc.econom. analīze'!J12*(1+'7. DL jut. analīze-Soc.'!$D12)</f>
        <v>0</v>
      </c>
      <c r="L12" s="462">
        <f>'5.DL soc.econom. analīze'!K12*(1+'7. DL jut. analīze-Soc.'!$D12)</f>
        <v>0</v>
      </c>
      <c r="M12" s="462">
        <f>'5.DL soc.econom. analīze'!L12*(1+'7. DL jut. analīze-Soc.'!$D12)</f>
        <v>0</v>
      </c>
      <c r="N12" s="462">
        <f>'5.DL soc.econom. analīze'!M12*(1+'7. DL jut. analīze-Soc.'!$D12)</f>
        <v>0</v>
      </c>
      <c r="O12" s="462">
        <f>'5.DL soc.econom. analīze'!N12*(1+'7. DL jut. analīze-Soc.'!$D12)</f>
        <v>0</v>
      </c>
      <c r="P12" s="462">
        <f>'5.DL soc.econom. analīze'!O12*(1+'7. DL jut. analīze-Soc.'!$D12)</f>
        <v>0</v>
      </c>
      <c r="Q12" s="462">
        <f>'5.DL soc.econom. analīze'!P12*(1+'7. DL jut. analīze-Soc.'!$D12)</f>
        <v>0</v>
      </c>
      <c r="R12" s="462">
        <f>'5.DL soc.econom. analīze'!Q12*(1+'7. DL jut. analīze-Soc.'!$D12)</f>
        <v>0</v>
      </c>
      <c r="S12" s="462">
        <f>'5.DL soc.econom. analīze'!R12*(1+'7. DL jut. analīze-Soc.'!$D12)</f>
        <v>0</v>
      </c>
      <c r="T12" s="462">
        <f>'5.DL soc.econom. analīze'!S12*(1+'7. DL jut. analīze-Soc.'!$D12)</f>
        <v>0</v>
      </c>
      <c r="U12" s="462">
        <f>'5.DL soc.econom. analīze'!T12*(1+'7. DL jut. analīze-Soc.'!$D12)</f>
        <v>0</v>
      </c>
      <c r="V12" s="462">
        <f>'5.DL soc.econom. analīze'!U12*(1+'7. DL jut. analīze-Soc.'!$D12)</f>
        <v>0</v>
      </c>
      <c r="W12" s="462">
        <f>'5.DL soc.econom. analīze'!V12*(1+'7. DL jut. analīze-Soc.'!$D12)</f>
        <v>0</v>
      </c>
      <c r="X12" s="462">
        <f>'5.DL soc.econom. analīze'!W12*(1+'7. DL jut. analīze-Soc.'!$D12)</f>
        <v>0</v>
      </c>
      <c r="Y12" s="462">
        <f>'5.DL soc.econom. analīze'!X12*(1+'7. DL jut. analīze-Soc.'!$D12)</f>
        <v>0</v>
      </c>
      <c r="Z12" s="462">
        <f>'5.DL soc.econom. analīze'!Y12*(1+'7. DL jut. analīze-Soc.'!$D12)</f>
        <v>0</v>
      </c>
      <c r="AA12" s="462">
        <f>'5.DL soc.econom. analīze'!Z12*(1+'7. DL jut. analīze-Soc.'!$D12)</f>
        <v>0</v>
      </c>
      <c r="AB12" s="462">
        <f>'5.DL soc.econom. analīze'!AA12*(1+'7. DL jut. analīze-Soc.'!$D12)</f>
        <v>0</v>
      </c>
      <c r="AC12" s="462">
        <f>'5.DL soc.econom. analīze'!AB12*(1+'7. DL jut. analīze-Soc.'!$D12)</f>
        <v>0</v>
      </c>
      <c r="AD12" s="462">
        <f>'5.DL soc.econom. analīze'!AC12*(1+'7. DL jut. analīze-Soc.'!$D12)</f>
        <v>0</v>
      </c>
      <c r="AE12" s="462">
        <f>'5.DL soc.econom. analīze'!AD12*(1+'7. DL jut. analīze-Soc.'!$D12)</f>
        <v>0</v>
      </c>
      <c r="AF12" s="462">
        <f>'5.DL soc.econom. analīze'!AE12*(1+'7. DL jut. analīze-Soc.'!$D12)</f>
        <v>0</v>
      </c>
      <c r="AG12" s="462">
        <f>'5.DL soc.econom. analīze'!AF12*(1+'7. DL jut. analīze-Soc.'!$D12)</f>
        <v>0</v>
      </c>
      <c r="AH12" s="462">
        <f>'5.DL soc.econom. analīze'!AG12*(1+'7. DL jut. analīze-Soc.'!$D12)</f>
        <v>0</v>
      </c>
      <c r="AI12" s="462">
        <f>'5.DL soc.econom. analīze'!AH12*(1+'7. DL jut. analīze-Soc.'!$D12)</f>
        <v>0</v>
      </c>
      <c r="AJ12" s="462">
        <f>'5.DL soc.econom. analīze'!AI12*(1+'7. DL jut. analīze-Soc.'!$D12)</f>
        <v>0</v>
      </c>
    </row>
    <row r="13" spans="1:81" x14ac:dyDescent="0.2">
      <c r="A13" s="384" t="s">
        <v>9</v>
      </c>
      <c r="B13" s="461" t="str">
        <f>'5.DL soc.econom. analīze'!B13</f>
        <v>Ieguvums ...</v>
      </c>
      <c r="C13" s="394" t="s">
        <v>58</v>
      </c>
      <c r="D13" s="47">
        <v>0</v>
      </c>
      <c r="E13" s="390">
        <f t="shared" si="1"/>
        <v>0</v>
      </c>
      <c r="F13" s="390">
        <f t="shared" si="2"/>
        <v>0</v>
      </c>
      <c r="G13" s="462">
        <f>'5.DL soc.econom. analīze'!F13*(1+'7. DL jut. analīze-Soc.'!$D13)</f>
        <v>0</v>
      </c>
      <c r="H13" s="462">
        <f>'5.DL soc.econom. analīze'!G13*(1+'7. DL jut. analīze-Soc.'!$D13)</f>
        <v>0</v>
      </c>
      <c r="I13" s="462">
        <f>'5.DL soc.econom. analīze'!H13*(1+'7. DL jut. analīze-Soc.'!$D13)</f>
        <v>0</v>
      </c>
      <c r="J13" s="462">
        <f>'5.DL soc.econom. analīze'!I13*(1+'7. DL jut. analīze-Soc.'!$D13)</f>
        <v>0</v>
      </c>
      <c r="K13" s="462">
        <f>'5.DL soc.econom. analīze'!J13*(1+'7. DL jut. analīze-Soc.'!$D13)</f>
        <v>0</v>
      </c>
      <c r="L13" s="462">
        <f>'5.DL soc.econom. analīze'!K13*(1+'7. DL jut. analīze-Soc.'!$D13)</f>
        <v>0</v>
      </c>
      <c r="M13" s="462">
        <f>'5.DL soc.econom. analīze'!L13*(1+'7. DL jut. analīze-Soc.'!$D13)</f>
        <v>0</v>
      </c>
      <c r="N13" s="462">
        <f>'5.DL soc.econom. analīze'!M13*(1+'7. DL jut. analīze-Soc.'!$D13)</f>
        <v>0</v>
      </c>
      <c r="O13" s="462">
        <f>'5.DL soc.econom. analīze'!N13*(1+'7. DL jut. analīze-Soc.'!$D13)</f>
        <v>0</v>
      </c>
      <c r="P13" s="462">
        <f>'5.DL soc.econom. analīze'!O13*(1+'7. DL jut. analīze-Soc.'!$D13)</f>
        <v>0</v>
      </c>
      <c r="Q13" s="462">
        <f>'5.DL soc.econom. analīze'!P13*(1+'7. DL jut. analīze-Soc.'!$D13)</f>
        <v>0</v>
      </c>
      <c r="R13" s="462">
        <f>'5.DL soc.econom. analīze'!Q13*(1+'7. DL jut. analīze-Soc.'!$D13)</f>
        <v>0</v>
      </c>
      <c r="S13" s="462">
        <f>'5.DL soc.econom. analīze'!R13*(1+'7. DL jut. analīze-Soc.'!$D13)</f>
        <v>0</v>
      </c>
      <c r="T13" s="462">
        <f>'5.DL soc.econom. analīze'!S13*(1+'7. DL jut. analīze-Soc.'!$D13)</f>
        <v>0</v>
      </c>
      <c r="U13" s="462">
        <f>'5.DL soc.econom. analīze'!T13*(1+'7. DL jut. analīze-Soc.'!$D13)</f>
        <v>0</v>
      </c>
      <c r="V13" s="462">
        <f>'5.DL soc.econom. analīze'!U13*(1+'7. DL jut. analīze-Soc.'!$D13)</f>
        <v>0</v>
      </c>
      <c r="W13" s="462">
        <f>'5.DL soc.econom. analīze'!V13*(1+'7. DL jut. analīze-Soc.'!$D13)</f>
        <v>0</v>
      </c>
      <c r="X13" s="462">
        <f>'5.DL soc.econom. analīze'!W13*(1+'7. DL jut. analīze-Soc.'!$D13)</f>
        <v>0</v>
      </c>
      <c r="Y13" s="462">
        <f>'5.DL soc.econom. analīze'!X13*(1+'7. DL jut. analīze-Soc.'!$D13)</f>
        <v>0</v>
      </c>
      <c r="Z13" s="462">
        <f>'5.DL soc.econom. analīze'!Y13*(1+'7. DL jut. analīze-Soc.'!$D13)</f>
        <v>0</v>
      </c>
      <c r="AA13" s="462">
        <f>'5.DL soc.econom. analīze'!Z13*(1+'7. DL jut. analīze-Soc.'!$D13)</f>
        <v>0</v>
      </c>
      <c r="AB13" s="462">
        <f>'5.DL soc.econom. analīze'!AA13*(1+'7. DL jut. analīze-Soc.'!$D13)</f>
        <v>0</v>
      </c>
      <c r="AC13" s="462">
        <f>'5.DL soc.econom. analīze'!AB13*(1+'7. DL jut. analīze-Soc.'!$D13)</f>
        <v>0</v>
      </c>
      <c r="AD13" s="462">
        <f>'5.DL soc.econom. analīze'!AC13*(1+'7. DL jut. analīze-Soc.'!$D13)</f>
        <v>0</v>
      </c>
      <c r="AE13" s="462">
        <f>'5.DL soc.econom. analīze'!AD13*(1+'7. DL jut. analīze-Soc.'!$D13)</f>
        <v>0</v>
      </c>
      <c r="AF13" s="462">
        <f>'5.DL soc.econom. analīze'!AE13*(1+'7. DL jut. analīze-Soc.'!$D13)</f>
        <v>0</v>
      </c>
      <c r="AG13" s="462">
        <f>'5.DL soc.econom. analīze'!AF13*(1+'7. DL jut. analīze-Soc.'!$D13)</f>
        <v>0</v>
      </c>
      <c r="AH13" s="462">
        <f>'5.DL soc.econom. analīze'!AG13*(1+'7. DL jut. analīze-Soc.'!$D13)</f>
        <v>0</v>
      </c>
      <c r="AI13" s="462">
        <f>'5.DL soc.econom. analīze'!AH13*(1+'7. DL jut. analīze-Soc.'!$D13)</f>
        <v>0</v>
      </c>
      <c r="AJ13" s="462">
        <f>'5.DL soc.econom. analīze'!AI13*(1+'7. DL jut. analīze-Soc.'!$D13)</f>
        <v>0</v>
      </c>
    </row>
    <row r="14" spans="1:81" x14ac:dyDescent="0.2">
      <c r="A14" s="384" t="s">
        <v>50</v>
      </c>
      <c r="B14" s="461" t="str">
        <f>'5.DL soc.econom. analīze'!B14</f>
        <v>Ieguvums ...</v>
      </c>
      <c r="C14" s="394" t="s">
        <v>58</v>
      </c>
      <c r="D14" s="47">
        <v>0</v>
      </c>
      <c r="E14" s="390">
        <f t="shared" si="1"/>
        <v>0</v>
      </c>
      <c r="F14" s="390">
        <f t="shared" si="2"/>
        <v>0</v>
      </c>
      <c r="G14" s="462">
        <f>'5.DL soc.econom. analīze'!F14*(1+'7. DL jut. analīze-Soc.'!$D14)</f>
        <v>0</v>
      </c>
      <c r="H14" s="462">
        <f>'5.DL soc.econom. analīze'!G14*(1+'7. DL jut. analīze-Soc.'!$D14)</f>
        <v>0</v>
      </c>
      <c r="I14" s="462">
        <f>'5.DL soc.econom. analīze'!H14*(1+'7. DL jut. analīze-Soc.'!$D14)</f>
        <v>0</v>
      </c>
      <c r="J14" s="462">
        <f>'5.DL soc.econom. analīze'!I14*(1+'7. DL jut. analīze-Soc.'!$D14)</f>
        <v>0</v>
      </c>
      <c r="K14" s="462">
        <f>'5.DL soc.econom. analīze'!J14*(1+'7. DL jut. analīze-Soc.'!$D14)</f>
        <v>0</v>
      </c>
      <c r="L14" s="462">
        <f>'5.DL soc.econom. analīze'!K14*(1+'7. DL jut. analīze-Soc.'!$D14)</f>
        <v>0</v>
      </c>
      <c r="M14" s="462">
        <f>'5.DL soc.econom. analīze'!L14*(1+'7. DL jut. analīze-Soc.'!$D14)</f>
        <v>0</v>
      </c>
      <c r="N14" s="462">
        <f>'5.DL soc.econom. analīze'!M14*(1+'7. DL jut. analīze-Soc.'!$D14)</f>
        <v>0</v>
      </c>
      <c r="O14" s="462">
        <f>'5.DL soc.econom. analīze'!N14*(1+'7. DL jut. analīze-Soc.'!$D14)</f>
        <v>0</v>
      </c>
      <c r="P14" s="462">
        <f>'5.DL soc.econom. analīze'!O14*(1+'7. DL jut. analīze-Soc.'!$D14)</f>
        <v>0</v>
      </c>
      <c r="Q14" s="462">
        <f>'5.DL soc.econom. analīze'!P14*(1+'7. DL jut. analīze-Soc.'!$D14)</f>
        <v>0</v>
      </c>
      <c r="R14" s="462">
        <f>'5.DL soc.econom. analīze'!Q14*(1+'7. DL jut. analīze-Soc.'!$D14)</f>
        <v>0</v>
      </c>
      <c r="S14" s="462">
        <f>'5.DL soc.econom. analīze'!R14*(1+'7. DL jut. analīze-Soc.'!$D14)</f>
        <v>0</v>
      </c>
      <c r="T14" s="462">
        <f>'5.DL soc.econom. analīze'!S14*(1+'7. DL jut. analīze-Soc.'!$D14)</f>
        <v>0</v>
      </c>
      <c r="U14" s="462">
        <f>'5.DL soc.econom. analīze'!T14*(1+'7. DL jut. analīze-Soc.'!$D14)</f>
        <v>0</v>
      </c>
      <c r="V14" s="462">
        <f>'5.DL soc.econom. analīze'!U14*(1+'7. DL jut. analīze-Soc.'!$D14)</f>
        <v>0</v>
      </c>
      <c r="W14" s="462">
        <f>'5.DL soc.econom. analīze'!V14*(1+'7. DL jut. analīze-Soc.'!$D14)</f>
        <v>0</v>
      </c>
      <c r="X14" s="462">
        <f>'5.DL soc.econom. analīze'!W14*(1+'7. DL jut. analīze-Soc.'!$D14)</f>
        <v>0</v>
      </c>
      <c r="Y14" s="462">
        <f>'5.DL soc.econom. analīze'!X14*(1+'7. DL jut. analīze-Soc.'!$D14)</f>
        <v>0</v>
      </c>
      <c r="Z14" s="462">
        <f>'5.DL soc.econom. analīze'!Y14*(1+'7. DL jut. analīze-Soc.'!$D14)</f>
        <v>0</v>
      </c>
      <c r="AA14" s="462">
        <f>'5.DL soc.econom. analīze'!Z14*(1+'7. DL jut. analīze-Soc.'!$D14)</f>
        <v>0</v>
      </c>
      <c r="AB14" s="462">
        <f>'5.DL soc.econom. analīze'!AA14*(1+'7. DL jut. analīze-Soc.'!$D14)</f>
        <v>0</v>
      </c>
      <c r="AC14" s="462">
        <f>'5.DL soc.econom. analīze'!AB14*(1+'7. DL jut. analīze-Soc.'!$D14)</f>
        <v>0</v>
      </c>
      <c r="AD14" s="462">
        <f>'5.DL soc.econom. analīze'!AC14*(1+'7. DL jut. analīze-Soc.'!$D14)</f>
        <v>0</v>
      </c>
      <c r="AE14" s="462">
        <f>'5.DL soc.econom. analīze'!AD14*(1+'7. DL jut. analīze-Soc.'!$D14)</f>
        <v>0</v>
      </c>
      <c r="AF14" s="462">
        <f>'5.DL soc.econom. analīze'!AE14*(1+'7. DL jut. analīze-Soc.'!$D14)</f>
        <v>0</v>
      </c>
      <c r="AG14" s="462">
        <f>'5.DL soc.econom. analīze'!AF14*(1+'7. DL jut. analīze-Soc.'!$D14)</f>
        <v>0</v>
      </c>
      <c r="AH14" s="462">
        <f>'5.DL soc.econom. analīze'!AG14*(1+'7. DL jut. analīze-Soc.'!$D14)</f>
        <v>0</v>
      </c>
      <c r="AI14" s="462">
        <f>'5.DL soc.econom. analīze'!AH14*(1+'7. DL jut. analīze-Soc.'!$D14)</f>
        <v>0</v>
      </c>
      <c r="AJ14" s="462">
        <f>'5.DL soc.econom. analīze'!AI14*(1+'7. DL jut. analīze-Soc.'!$D14)</f>
        <v>0</v>
      </c>
    </row>
    <row r="15" spans="1:81" x14ac:dyDescent="0.2">
      <c r="A15" s="384" t="s">
        <v>11</v>
      </c>
      <c r="B15" s="461" t="str">
        <f>'5.DL soc.econom. analīze'!B15</f>
        <v>Ieguvums ...</v>
      </c>
      <c r="C15" s="394" t="s">
        <v>58</v>
      </c>
      <c r="D15" s="47">
        <v>0</v>
      </c>
      <c r="E15" s="390">
        <f t="shared" si="1"/>
        <v>0</v>
      </c>
      <c r="F15" s="390">
        <f t="shared" si="2"/>
        <v>0</v>
      </c>
      <c r="G15" s="462">
        <f>'5.DL soc.econom. analīze'!F15*(1+'7. DL jut. analīze-Soc.'!$D15)</f>
        <v>0</v>
      </c>
      <c r="H15" s="462">
        <f>'5.DL soc.econom. analīze'!G15*(1+'7. DL jut. analīze-Soc.'!$D15)</f>
        <v>0</v>
      </c>
      <c r="I15" s="462">
        <f>'5.DL soc.econom. analīze'!H15*(1+'7. DL jut. analīze-Soc.'!$D15)</f>
        <v>0</v>
      </c>
      <c r="J15" s="462">
        <f>'5.DL soc.econom. analīze'!I15*(1+'7. DL jut. analīze-Soc.'!$D15)</f>
        <v>0</v>
      </c>
      <c r="K15" s="462">
        <f>'5.DL soc.econom. analīze'!J15*(1+'7. DL jut. analīze-Soc.'!$D15)</f>
        <v>0</v>
      </c>
      <c r="L15" s="462">
        <f>'5.DL soc.econom. analīze'!K15*(1+'7. DL jut. analīze-Soc.'!$D15)</f>
        <v>0</v>
      </c>
      <c r="M15" s="462">
        <f>'5.DL soc.econom. analīze'!L15*(1+'7. DL jut. analīze-Soc.'!$D15)</f>
        <v>0</v>
      </c>
      <c r="N15" s="462">
        <f>'5.DL soc.econom. analīze'!M15*(1+'7. DL jut. analīze-Soc.'!$D15)</f>
        <v>0</v>
      </c>
      <c r="O15" s="462">
        <f>'5.DL soc.econom. analīze'!N15*(1+'7. DL jut. analīze-Soc.'!$D15)</f>
        <v>0</v>
      </c>
      <c r="P15" s="462">
        <f>'5.DL soc.econom. analīze'!O15*(1+'7. DL jut. analīze-Soc.'!$D15)</f>
        <v>0</v>
      </c>
      <c r="Q15" s="462">
        <f>'5.DL soc.econom. analīze'!P15*(1+'7. DL jut. analīze-Soc.'!$D15)</f>
        <v>0</v>
      </c>
      <c r="R15" s="462">
        <f>'5.DL soc.econom. analīze'!Q15*(1+'7. DL jut. analīze-Soc.'!$D15)</f>
        <v>0</v>
      </c>
      <c r="S15" s="462">
        <f>'5.DL soc.econom. analīze'!R15*(1+'7. DL jut. analīze-Soc.'!$D15)</f>
        <v>0</v>
      </c>
      <c r="T15" s="462">
        <f>'5.DL soc.econom. analīze'!S15*(1+'7. DL jut. analīze-Soc.'!$D15)</f>
        <v>0</v>
      </c>
      <c r="U15" s="462">
        <f>'5.DL soc.econom. analīze'!T15*(1+'7. DL jut. analīze-Soc.'!$D15)</f>
        <v>0</v>
      </c>
      <c r="V15" s="462">
        <f>'5.DL soc.econom. analīze'!U15*(1+'7. DL jut. analīze-Soc.'!$D15)</f>
        <v>0</v>
      </c>
      <c r="W15" s="462">
        <f>'5.DL soc.econom. analīze'!V15*(1+'7. DL jut. analīze-Soc.'!$D15)</f>
        <v>0</v>
      </c>
      <c r="X15" s="462">
        <f>'5.DL soc.econom. analīze'!W15*(1+'7. DL jut. analīze-Soc.'!$D15)</f>
        <v>0</v>
      </c>
      <c r="Y15" s="462">
        <f>'5.DL soc.econom. analīze'!X15*(1+'7. DL jut. analīze-Soc.'!$D15)</f>
        <v>0</v>
      </c>
      <c r="Z15" s="462">
        <f>'5.DL soc.econom. analīze'!Y15*(1+'7. DL jut. analīze-Soc.'!$D15)</f>
        <v>0</v>
      </c>
      <c r="AA15" s="462">
        <f>'5.DL soc.econom. analīze'!Z15*(1+'7. DL jut. analīze-Soc.'!$D15)</f>
        <v>0</v>
      </c>
      <c r="AB15" s="462">
        <f>'5.DL soc.econom. analīze'!AA15*(1+'7. DL jut. analīze-Soc.'!$D15)</f>
        <v>0</v>
      </c>
      <c r="AC15" s="462">
        <f>'5.DL soc.econom. analīze'!AB15*(1+'7. DL jut. analīze-Soc.'!$D15)</f>
        <v>0</v>
      </c>
      <c r="AD15" s="462">
        <f>'5.DL soc.econom. analīze'!AC15*(1+'7. DL jut. analīze-Soc.'!$D15)</f>
        <v>0</v>
      </c>
      <c r="AE15" s="462">
        <f>'5.DL soc.econom. analīze'!AD15*(1+'7. DL jut. analīze-Soc.'!$D15)</f>
        <v>0</v>
      </c>
      <c r="AF15" s="462">
        <f>'5.DL soc.econom. analīze'!AE15*(1+'7. DL jut. analīze-Soc.'!$D15)</f>
        <v>0</v>
      </c>
      <c r="AG15" s="462">
        <f>'5.DL soc.econom. analīze'!AF15*(1+'7. DL jut. analīze-Soc.'!$D15)</f>
        <v>0</v>
      </c>
      <c r="AH15" s="462">
        <f>'5.DL soc.econom. analīze'!AG15*(1+'7. DL jut. analīze-Soc.'!$D15)</f>
        <v>0</v>
      </c>
      <c r="AI15" s="462">
        <f>'5.DL soc.econom. analīze'!AH15*(1+'7. DL jut. analīze-Soc.'!$D15)</f>
        <v>0</v>
      </c>
      <c r="AJ15" s="462">
        <f>'5.DL soc.econom. analīze'!AI15*(1+'7. DL jut. analīze-Soc.'!$D15)</f>
        <v>0</v>
      </c>
    </row>
    <row r="16" spans="1:81" x14ac:dyDescent="0.2">
      <c r="A16" s="384" t="s">
        <v>12</v>
      </c>
      <c r="B16" s="461" t="str">
        <f>'5.DL soc.econom. analīze'!B16</f>
        <v>Ieguvums ...</v>
      </c>
      <c r="C16" s="394" t="s">
        <v>58</v>
      </c>
      <c r="D16" s="47">
        <v>0</v>
      </c>
      <c r="E16" s="390">
        <f t="shared" si="1"/>
        <v>0</v>
      </c>
      <c r="F16" s="390">
        <f t="shared" si="2"/>
        <v>0</v>
      </c>
      <c r="G16" s="462">
        <f>'5.DL soc.econom. analīze'!F16*(1+'7. DL jut. analīze-Soc.'!$D16)</f>
        <v>0</v>
      </c>
      <c r="H16" s="462">
        <f>'5.DL soc.econom. analīze'!G16*(1+'7. DL jut. analīze-Soc.'!$D16)</f>
        <v>0</v>
      </c>
      <c r="I16" s="462">
        <f>'5.DL soc.econom. analīze'!H16*(1+'7. DL jut. analīze-Soc.'!$D16)</f>
        <v>0</v>
      </c>
      <c r="J16" s="462">
        <f>'5.DL soc.econom. analīze'!I16*(1+'7. DL jut. analīze-Soc.'!$D16)</f>
        <v>0</v>
      </c>
      <c r="K16" s="462">
        <f>'5.DL soc.econom. analīze'!J16*(1+'7. DL jut. analīze-Soc.'!$D16)</f>
        <v>0</v>
      </c>
      <c r="L16" s="462">
        <f>'5.DL soc.econom. analīze'!K16*(1+'7. DL jut. analīze-Soc.'!$D16)</f>
        <v>0</v>
      </c>
      <c r="M16" s="462">
        <f>'5.DL soc.econom. analīze'!L16*(1+'7. DL jut. analīze-Soc.'!$D16)</f>
        <v>0</v>
      </c>
      <c r="N16" s="462">
        <f>'5.DL soc.econom. analīze'!M16*(1+'7. DL jut. analīze-Soc.'!$D16)</f>
        <v>0</v>
      </c>
      <c r="O16" s="462">
        <f>'5.DL soc.econom. analīze'!N16*(1+'7. DL jut. analīze-Soc.'!$D16)</f>
        <v>0</v>
      </c>
      <c r="P16" s="462">
        <f>'5.DL soc.econom. analīze'!O16*(1+'7. DL jut. analīze-Soc.'!$D16)</f>
        <v>0</v>
      </c>
      <c r="Q16" s="462">
        <f>'5.DL soc.econom. analīze'!P16*(1+'7. DL jut. analīze-Soc.'!$D16)</f>
        <v>0</v>
      </c>
      <c r="R16" s="462">
        <f>'5.DL soc.econom. analīze'!Q16*(1+'7. DL jut. analīze-Soc.'!$D16)</f>
        <v>0</v>
      </c>
      <c r="S16" s="462">
        <f>'5.DL soc.econom. analīze'!R16*(1+'7. DL jut. analīze-Soc.'!$D16)</f>
        <v>0</v>
      </c>
      <c r="T16" s="462">
        <f>'5.DL soc.econom. analīze'!S16*(1+'7. DL jut. analīze-Soc.'!$D16)</f>
        <v>0</v>
      </c>
      <c r="U16" s="462">
        <f>'5.DL soc.econom. analīze'!T16*(1+'7. DL jut. analīze-Soc.'!$D16)</f>
        <v>0</v>
      </c>
      <c r="V16" s="462">
        <f>'5.DL soc.econom. analīze'!U16*(1+'7. DL jut. analīze-Soc.'!$D16)</f>
        <v>0</v>
      </c>
      <c r="W16" s="462">
        <f>'5.DL soc.econom. analīze'!V16*(1+'7. DL jut. analīze-Soc.'!$D16)</f>
        <v>0</v>
      </c>
      <c r="X16" s="462">
        <f>'5.DL soc.econom. analīze'!W16*(1+'7. DL jut. analīze-Soc.'!$D16)</f>
        <v>0</v>
      </c>
      <c r="Y16" s="462">
        <f>'5.DL soc.econom. analīze'!X16*(1+'7. DL jut. analīze-Soc.'!$D16)</f>
        <v>0</v>
      </c>
      <c r="Z16" s="462">
        <f>'5.DL soc.econom. analīze'!Y16*(1+'7. DL jut. analīze-Soc.'!$D16)</f>
        <v>0</v>
      </c>
      <c r="AA16" s="462">
        <f>'5.DL soc.econom. analīze'!Z16*(1+'7. DL jut. analīze-Soc.'!$D16)</f>
        <v>0</v>
      </c>
      <c r="AB16" s="462">
        <f>'5.DL soc.econom. analīze'!AA16*(1+'7. DL jut. analīze-Soc.'!$D16)</f>
        <v>0</v>
      </c>
      <c r="AC16" s="462">
        <f>'5.DL soc.econom. analīze'!AB16*(1+'7. DL jut. analīze-Soc.'!$D16)</f>
        <v>0</v>
      </c>
      <c r="AD16" s="462">
        <f>'5.DL soc.econom. analīze'!AC16*(1+'7. DL jut. analīze-Soc.'!$D16)</f>
        <v>0</v>
      </c>
      <c r="AE16" s="462">
        <f>'5.DL soc.econom. analīze'!AD16*(1+'7. DL jut. analīze-Soc.'!$D16)</f>
        <v>0</v>
      </c>
      <c r="AF16" s="462">
        <f>'5.DL soc.econom. analīze'!AE16*(1+'7. DL jut. analīze-Soc.'!$D16)</f>
        <v>0</v>
      </c>
      <c r="AG16" s="462">
        <f>'5.DL soc.econom. analīze'!AF16*(1+'7. DL jut. analīze-Soc.'!$D16)</f>
        <v>0</v>
      </c>
      <c r="AH16" s="462">
        <f>'5.DL soc.econom. analīze'!AG16*(1+'7. DL jut. analīze-Soc.'!$D16)</f>
        <v>0</v>
      </c>
      <c r="AI16" s="462">
        <f>'5.DL soc.econom. analīze'!AH16*(1+'7. DL jut. analīze-Soc.'!$D16)</f>
        <v>0</v>
      </c>
      <c r="AJ16" s="462">
        <f>'5.DL soc.econom. analīze'!AI16*(1+'7. DL jut. analīze-Soc.'!$D16)</f>
        <v>0</v>
      </c>
    </row>
    <row r="17" spans="1:81" x14ac:dyDescent="0.2">
      <c r="A17" s="384" t="s">
        <v>108</v>
      </c>
      <c r="B17" s="461" t="str">
        <f>'5.DL soc.econom. analīze'!B17</f>
        <v>Ieguvums ...</v>
      </c>
      <c r="C17" s="394" t="s">
        <v>58</v>
      </c>
      <c r="D17" s="47">
        <v>0</v>
      </c>
      <c r="E17" s="390">
        <f t="shared" si="1"/>
        <v>0</v>
      </c>
      <c r="F17" s="390">
        <f t="shared" si="2"/>
        <v>0</v>
      </c>
      <c r="G17" s="462">
        <f>'5.DL soc.econom. analīze'!F17*(1+'7. DL jut. analīze-Soc.'!$D17)</f>
        <v>0</v>
      </c>
      <c r="H17" s="462">
        <f>'5.DL soc.econom. analīze'!G17*(1+'7. DL jut. analīze-Soc.'!$D17)</f>
        <v>0</v>
      </c>
      <c r="I17" s="462">
        <f>'5.DL soc.econom. analīze'!H17*(1+'7. DL jut. analīze-Soc.'!$D17)</f>
        <v>0</v>
      </c>
      <c r="J17" s="462">
        <f>'5.DL soc.econom. analīze'!I17*(1+'7. DL jut. analīze-Soc.'!$D17)</f>
        <v>0</v>
      </c>
      <c r="K17" s="462">
        <f>'5.DL soc.econom. analīze'!J17*(1+'7. DL jut. analīze-Soc.'!$D17)</f>
        <v>0</v>
      </c>
      <c r="L17" s="462">
        <f>'5.DL soc.econom. analīze'!K17*(1+'7. DL jut. analīze-Soc.'!$D17)</f>
        <v>0</v>
      </c>
      <c r="M17" s="462">
        <f>'5.DL soc.econom. analīze'!L17*(1+'7. DL jut. analīze-Soc.'!$D17)</f>
        <v>0</v>
      </c>
      <c r="N17" s="462">
        <f>'5.DL soc.econom. analīze'!M17*(1+'7. DL jut. analīze-Soc.'!$D17)</f>
        <v>0</v>
      </c>
      <c r="O17" s="462">
        <f>'5.DL soc.econom. analīze'!N17*(1+'7. DL jut. analīze-Soc.'!$D17)</f>
        <v>0</v>
      </c>
      <c r="P17" s="462">
        <f>'5.DL soc.econom. analīze'!O17*(1+'7. DL jut. analīze-Soc.'!$D17)</f>
        <v>0</v>
      </c>
      <c r="Q17" s="462">
        <f>'5.DL soc.econom. analīze'!P17*(1+'7. DL jut. analīze-Soc.'!$D17)</f>
        <v>0</v>
      </c>
      <c r="R17" s="462">
        <f>'5.DL soc.econom. analīze'!Q17*(1+'7. DL jut. analīze-Soc.'!$D17)</f>
        <v>0</v>
      </c>
      <c r="S17" s="462">
        <f>'5.DL soc.econom. analīze'!R17*(1+'7. DL jut. analīze-Soc.'!$D17)</f>
        <v>0</v>
      </c>
      <c r="T17" s="462">
        <f>'5.DL soc.econom. analīze'!S17*(1+'7. DL jut. analīze-Soc.'!$D17)</f>
        <v>0</v>
      </c>
      <c r="U17" s="462">
        <f>'5.DL soc.econom. analīze'!T17*(1+'7. DL jut. analīze-Soc.'!$D17)</f>
        <v>0</v>
      </c>
      <c r="V17" s="462">
        <f>'5.DL soc.econom. analīze'!U17*(1+'7. DL jut. analīze-Soc.'!$D17)</f>
        <v>0</v>
      </c>
      <c r="W17" s="462">
        <f>'5.DL soc.econom. analīze'!V17*(1+'7. DL jut. analīze-Soc.'!$D17)</f>
        <v>0</v>
      </c>
      <c r="X17" s="462">
        <f>'5.DL soc.econom. analīze'!W17*(1+'7. DL jut. analīze-Soc.'!$D17)</f>
        <v>0</v>
      </c>
      <c r="Y17" s="462">
        <f>'5.DL soc.econom. analīze'!X17*(1+'7. DL jut. analīze-Soc.'!$D17)</f>
        <v>0</v>
      </c>
      <c r="Z17" s="462">
        <f>'5.DL soc.econom. analīze'!Y17*(1+'7. DL jut. analīze-Soc.'!$D17)</f>
        <v>0</v>
      </c>
      <c r="AA17" s="462">
        <f>'5.DL soc.econom. analīze'!Z17*(1+'7. DL jut. analīze-Soc.'!$D17)</f>
        <v>0</v>
      </c>
      <c r="AB17" s="462">
        <f>'5.DL soc.econom. analīze'!AA17*(1+'7. DL jut. analīze-Soc.'!$D17)</f>
        <v>0</v>
      </c>
      <c r="AC17" s="462">
        <f>'5.DL soc.econom. analīze'!AB17*(1+'7. DL jut. analīze-Soc.'!$D17)</f>
        <v>0</v>
      </c>
      <c r="AD17" s="462">
        <f>'5.DL soc.econom. analīze'!AC17*(1+'7. DL jut. analīze-Soc.'!$D17)</f>
        <v>0</v>
      </c>
      <c r="AE17" s="462">
        <f>'5.DL soc.econom. analīze'!AD17*(1+'7. DL jut. analīze-Soc.'!$D17)</f>
        <v>0</v>
      </c>
      <c r="AF17" s="462">
        <f>'5.DL soc.econom. analīze'!AE17*(1+'7. DL jut. analīze-Soc.'!$D17)</f>
        <v>0</v>
      </c>
      <c r="AG17" s="462">
        <f>'5.DL soc.econom. analīze'!AF17*(1+'7. DL jut. analīze-Soc.'!$D17)</f>
        <v>0</v>
      </c>
      <c r="AH17" s="462">
        <f>'5.DL soc.econom. analīze'!AG17*(1+'7. DL jut. analīze-Soc.'!$D17)</f>
        <v>0</v>
      </c>
      <c r="AI17" s="462">
        <f>'5.DL soc.econom. analīze'!AH17*(1+'7. DL jut. analīze-Soc.'!$D17)</f>
        <v>0</v>
      </c>
      <c r="AJ17" s="462">
        <f>'5.DL soc.econom. analīze'!AI17*(1+'7. DL jut. analīze-Soc.'!$D17)</f>
        <v>0</v>
      </c>
    </row>
    <row r="18" spans="1:81" s="393" customFormat="1" x14ac:dyDescent="0.2">
      <c r="A18" s="387">
        <v>2</v>
      </c>
      <c r="B18" s="388" t="s">
        <v>195</v>
      </c>
      <c r="C18" s="389" t="s">
        <v>58</v>
      </c>
      <c r="D18" s="47">
        <v>0</v>
      </c>
      <c r="E18" s="390">
        <f t="shared" si="1"/>
        <v>0</v>
      </c>
      <c r="F18" s="390">
        <f t="shared" si="2"/>
        <v>0</v>
      </c>
      <c r="G18" s="391">
        <f>SUM(G19:G23)</f>
        <v>0</v>
      </c>
      <c r="H18" s="391">
        <f>SUM(H19:H23)</f>
        <v>0</v>
      </c>
      <c r="I18" s="391">
        <f t="shared" ref="I18:AJ18" si="3">SUM(I19:I23)</f>
        <v>0</v>
      </c>
      <c r="J18" s="391">
        <f t="shared" si="3"/>
        <v>0</v>
      </c>
      <c r="K18" s="391">
        <f t="shared" si="3"/>
        <v>0</v>
      </c>
      <c r="L18" s="391">
        <f t="shared" si="3"/>
        <v>0</v>
      </c>
      <c r="M18" s="391">
        <f t="shared" si="3"/>
        <v>0</v>
      </c>
      <c r="N18" s="391">
        <f t="shared" si="3"/>
        <v>0</v>
      </c>
      <c r="O18" s="391">
        <f t="shared" si="3"/>
        <v>0</v>
      </c>
      <c r="P18" s="391">
        <f t="shared" si="3"/>
        <v>0</v>
      </c>
      <c r="Q18" s="391">
        <f t="shared" si="3"/>
        <v>0</v>
      </c>
      <c r="R18" s="391">
        <f t="shared" si="3"/>
        <v>0</v>
      </c>
      <c r="S18" s="391">
        <f t="shared" si="3"/>
        <v>0</v>
      </c>
      <c r="T18" s="391">
        <f t="shared" si="3"/>
        <v>0</v>
      </c>
      <c r="U18" s="391">
        <f t="shared" si="3"/>
        <v>0</v>
      </c>
      <c r="V18" s="391">
        <f t="shared" si="3"/>
        <v>0</v>
      </c>
      <c r="W18" s="391">
        <f t="shared" si="3"/>
        <v>0</v>
      </c>
      <c r="X18" s="391">
        <f t="shared" si="3"/>
        <v>0</v>
      </c>
      <c r="Y18" s="391">
        <f t="shared" si="3"/>
        <v>0</v>
      </c>
      <c r="Z18" s="391">
        <f t="shared" si="3"/>
        <v>0</v>
      </c>
      <c r="AA18" s="391">
        <f t="shared" si="3"/>
        <v>0</v>
      </c>
      <c r="AB18" s="391">
        <f t="shared" si="3"/>
        <v>0</v>
      </c>
      <c r="AC18" s="391">
        <f t="shared" si="3"/>
        <v>0</v>
      </c>
      <c r="AD18" s="391">
        <f t="shared" si="3"/>
        <v>0</v>
      </c>
      <c r="AE18" s="391">
        <f t="shared" si="3"/>
        <v>0</v>
      </c>
      <c r="AF18" s="391">
        <f t="shared" si="3"/>
        <v>0</v>
      </c>
      <c r="AG18" s="391">
        <f t="shared" si="3"/>
        <v>0</v>
      </c>
      <c r="AH18" s="391">
        <f t="shared" si="3"/>
        <v>0</v>
      </c>
      <c r="AI18" s="391">
        <f t="shared" si="3"/>
        <v>0</v>
      </c>
      <c r="AJ18" s="391">
        <f t="shared" si="3"/>
        <v>0</v>
      </c>
      <c r="AK18" s="305"/>
      <c r="AL18" s="392"/>
      <c r="AM18" s="392"/>
      <c r="AN18" s="392"/>
      <c r="AO18" s="392"/>
      <c r="AP18" s="392"/>
      <c r="AQ18" s="392"/>
      <c r="AR18" s="392"/>
      <c r="AS18" s="392"/>
      <c r="AT18" s="392"/>
      <c r="AU18" s="392"/>
      <c r="AV18" s="392"/>
      <c r="AW18" s="392"/>
      <c r="AX18" s="392"/>
      <c r="AY18" s="392"/>
      <c r="AZ18" s="392"/>
      <c r="BA18" s="392"/>
      <c r="BB18" s="392"/>
      <c r="BC18" s="392"/>
      <c r="BD18" s="392"/>
      <c r="BE18" s="392"/>
      <c r="BF18" s="392"/>
      <c r="BG18" s="392"/>
      <c r="BH18" s="392"/>
      <c r="BI18" s="392"/>
      <c r="BJ18" s="392"/>
      <c r="BK18" s="392"/>
      <c r="BL18" s="392"/>
      <c r="BM18" s="392"/>
      <c r="BN18" s="392"/>
      <c r="BO18" s="392"/>
      <c r="BP18" s="392"/>
      <c r="BQ18" s="392"/>
      <c r="BR18" s="392"/>
      <c r="BS18" s="392"/>
      <c r="BT18" s="392"/>
      <c r="BU18" s="392"/>
      <c r="BV18" s="392"/>
      <c r="BW18" s="392"/>
      <c r="BX18" s="392"/>
      <c r="BY18" s="392"/>
      <c r="BZ18" s="392"/>
      <c r="CA18" s="392"/>
      <c r="CB18" s="392"/>
      <c r="CC18" s="392"/>
    </row>
    <row r="19" spans="1:81" x14ac:dyDescent="0.2">
      <c r="A19" s="384" t="s">
        <v>65</v>
      </c>
      <c r="B19" s="461" t="str">
        <f>'5.DL soc.econom. analīze'!B19</f>
        <v>Ieguvums ...</v>
      </c>
      <c r="C19" s="394" t="s">
        <v>58</v>
      </c>
      <c r="D19" s="47">
        <v>0</v>
      </c>
      <c r="E19" s="390">
        <f t="shared" si="1"/>
        <v>0</v>
      </c>
      <c r="F19" s="390">
        <f t="shared" si="2"/>
        <v>0</v>
      </c>
      <c r="G19" s="462">
        <f>'5.DL soc.econom. analīze'!F19*(1+'7. DL jut. analīze-Soc.'!$D19)</f>
        <v>0</v>
      </c>
      <c r="H19" s="462">
        <f>'5.DL soc.econom. analīze'!G19*(1+'7. DL jut. analīze-Soc.'!$D19)</f>
        <v>0</v>
      </c>
      <c r="I19" s="462">
        <f>'5.DL soc.econom. analīze'!H19*(1+'7. DL jut. analīze-Soc.'!$D19)</f>
        <v>0</v>
      </c>
      <c r="J19" s="462">
        <f>'5.DL soc.econom. analīze'!I19*(1+'7. DL jut. analīze-Soc.'!$D19)</f>
        <v>0</v>
      </c>
      <c r="K19" s="462">
        <f>'5.DL soc.econom. analīze'!J19*(1+'7. DL jut. analīze-Soc.'!$D19)</f>
        <v>0</v>
      </c>
      <c r="L19" s="462">
        <f>'5.DL soc.econom. analīze'!K19*(1+'7. DL jut. analīze-Soc.'!$D19)</f>
        <v>0</v>
      </c>
      <c r="M19" s="462">
        <f>'5.DL soc.econom. analīze'!L19*(1+'7. DL jut. analīze-Soc.'!$D19)</f>
        <v>0</v>
      </c>
      <c r="N19" s="462">
        <f>'5.DL soc.econom. analīze'!M19*(1+'7. DL jut. analīze-Soc.'!$D19)</f>
        <v>0</v>
      </c>
      <c r="O19" s="462">
        <f>'5.DL soc.econom. analīze'!N19*(1+'7. DL jut. analīze-Soc.'!$D19)</f>
        <v>0</v>
      </c>
      <c r="P19" s="462">
        <f>'5.DL soc.econom. analīze'!O19*(1+'7. DL jut. analīze-Soc.'!$D19)</f>
        <v>0</v>
      </c>
      <c r="Q19" s="462">
        <f>'5.DL soc.econom. analīze'!P19*(1+'7. DL jut. analīze-Soc.'!$D19)</f>
        <v>0</v>
      </c>
      <c r="R19" s="462">
        <f>'5.DL soc.econom. analīze'!Q19*(1+'7. DL jut. analīze-Soc.'!$D19)</f>
        <v>0</v>
      </c>
      <c r="S19" s="462">
        <f>'5.DL soc.econom. analīze'!R19*(1+'7. DL jut. analīze-Soc.'!$D19)</f>
        <v>0</v>
      </c>
      <c r="T19" s="462">
        <f>'5.DL soc.econom. analīze'!S19*(1+'7. DL jut. analīze-Soc.'!$D19)</f>
        <v>0</v>
      </c>
      <c r="U19" s="462">
        <f>'5.DL soc.econom. analīze'!T19*(1+'7. DL jut. analīze-Soc.'!$D19)</f>
        <v>0</v>
      </c>
      <c r="V19" s="462">
        <f>'5.DL soc.econom. analīze'!U19*(1+'7. DL jut. analīze-Soc.'!$D19)</f>
        <v>0</v>
      </c>
      <c r="W19" s="462">
        <f>'5.DL soc.econom. analīze'!V19*(1+'7. DL jut. analīze-Soc.'!$D19)</f>
        <v>0</v>
      </c>
      <c r="X19" s="462">
        <f>'5.DL soc.econom. analīze'!W19*(1+'7. DL jut. analīze-Soc.'!$D19)</f>
        <v>0</v>
      </c>
      <c r="Y19" s="462">
        <f>'5.DL soc.econom. analīze'!X19*(1+'7. DL jut. analīze-Soc.'!$D19)</f>
        <v>0</v>
      </c>
      <c r="Z19" s="462">
        <f>'5.DL soc.econom. analīze'!Y19*(1+'7. DL jut. analīze-Soc.'!$D19)</f>
        <v>0</v>
      </c>
      <c r="AA19" s="462">
        <f>'5.DL soc.econom. analīze'!Z19*(1+'7. DL jut. analīze-Soc.'!$D19)</f>
        <v>0</v>
      </c>
      <c r="AB19" s="462">
        <f>'5.DL soc.econom. analīze'!AA19*(1+'7. DL jut. analīze-Soc.'!$D19)</f>
        <v>0</v>
      </c>
      <c r="AC19" s="462">
        <f>'5.DL soc.econom. analīze'!AB19*(1+'7. DL jut. analīze-Soc.'!$D19)</f>
        <v>0</v>
      </c>
      <c r="AD19" s="462">
        <f>'5.DL soc.econom. analīze'!AC19*(1+'7. DL jut. analīze-Soc.'!$D19)</f>
        <v>0</v>
      </c>
      <c r="AE19" s="462">
        <f>'5.DL soc.econom. analīze'!AD19*(1+'7. DL jut. analīze-Soc.'!$D19)</f>
        <v>0</v>
      </c>
      <c r="AF19" s="462">
        <f>'5.DL soc.econom. analīze'!AE19*(1+'7. DL jut. analīze-Soc.'!$D19)</f>
        <v>0</v>
      </c>
      <c r="AG19" s="462">
        <f>'5.DL soc.econom. analīze'!AF19*(1+'7. DL jut. analīze-Soc.'!$D19)</f>
        <v>0</v>
      </c>
      <c r="AH19" s="462">
        <f>'5.DL soc.econom. analīze'!AG19*(1+'7. DL jut. analīze-Soc.'!$D19)</f>
        <v>0</v>
      </c>
      <c r="AI19" s="462">
        <f>'5.DL soc.econom. analīze'!AH19*(1+'7. DL jut. analīze-Soc.'!$D19)</f>
        <v>0</v>
      </c>
      <c r="AJ19" s="462">
        <f>'5.DL soc.econom. analīze'!AI19*(1+'7. DL jut. analīze-Soc.'!$D19)</f>
        <v>0</v>
      </c>
    </row>
    <row r="20" spans="1:81" x14ac:dyDescent="0.2">
      <c r="A20" s="384" t="s">
        <v>67</v>
      </c>
      <c r="B20" s="461" t="str">
        <f>'5.DL soc.econom. analīze'!B20</f>
        <v>Ieguvums ...</v>
      </c>
      <c r="C20" s="394" t="s">
        <v>58</v>
      </c>
      <c r="D20" s="47">
        <v>0</v>
      </c>
      <c r="E20" s="390">
        <f t="shared" si="1"/>
        <v>0</v>
      </c>
      <c r="F20" s="390">
        <f t="shared" si="2"/>
        <v>0</v>
      </c>
      <c r="G20" s="462">
        <f>'5.DL soc.econom. analīze'!F20*(1+'7. DL jut. analīze-Soc.'!$D20)</f>
        <v>0</v>
      </c>
      <c r="H20" s="462">
        <f>'5.DL soc.econom. analīze'!G20*(1+'7. DL jut. analīze-Soc.'!$D20)</f>
        <v>0</v>
      </c>
      <c r="I20" s="462">
        <f>'5.DL soc.econom. analīze'!H20*(1+'7. DL jut. analīze-Soc.'!$D20)</f>
        <v>0</v>
      </c>
      <c r="J20" s="462">
        <f>'5.DL soc.econom. analīze'!I20*(1+'7. DL jut. analīze-Soc.'!$D20)</f>
        <v>0</v>
      </c>
      <c r="K20" s="462">
        <f>'5.DL soc.econom. analīze'!J20*(1+'7. DL jut. analīze-Soc.'!$D20)</f>
        <v>0</v>
      </c>
      <c r="L20" s="462">
        <f>'5.DL soc.econom. analīze'!K20*(1+'7. DL jut. analīze-Soc.'!$D20)</f>
        <v>0</v>
      </c>
      <c r="M20" s="462">
        <f>'5.DL soc.econom. analīze'!L20*(1+'7. DL jut. analīze-Soc.'!$D20)</f>
        <v>0</v>
      </c>
      <c r="N20" s="462">
        <f>'5.DL soc.econom. analīze'!M20*(1+'7. DL jut. analīze-Soc.'!$D20)</f>
        <v>0</v>
      </c>
      <c r="O20" s="462">
        <f>'5.DL soc.econom. analīze'!N20*(1+'7. DL jut. analīze-Soc.'!$D20)</f>
        <v>0</v>
      </c>
      <c r="P20" s="462">
        <f>'5.DL soc.econom. analīze'!O20*(1+'7. DL jut. analīze-Soc.'!$D20)</f>
        <v>0</v>
      </c>
      <c r="Q20" s="462">
        <f>'5.DL soc.econom. analīze'!P20*(1+'7. DL jut. analīze-Soc.'!$D20)</f>
        <v>0</v>
      </c>
      <c r="R20" s="462">
        <f>'5.DL soc.econom. analīze'!Q20*(1+'7. DL jut. analīze-Soc.'!$D20)</f>
        <v>0</v>
      </c>
      <c r="S20" s="462">
        <f>'5.DL soc.econom. analīze'!R20*(1+'7. DL jut. analīze-Soc.'!$D20)</f>
        <v>0</v>
      </c>
      <c r="T20" s="462">
        <f>'5.DL soc.econom. analīze'!S20*(1+'7. DL jut. analīze-Soc.'!$D20)</f>
        <v>0</v>
      </c>
      <c r="U20" s="462">
        <f>'5.DL soc.econom. analīze'!T20*(1+'7. DL jut. analīze-Soc.'!$D20)</f>
        <v>0</v>
      </c>
      <c r="V20" s="462">
        <f>'5.DL soc.econom. analīze'!U20*(1+'7. DL jut. analīze-Soc.'!$D20)</f>
        <v>0</v>
      </c>
      <c r="W20" s="462">
        <f>'5.DL soc.econom. analīze'!V20*(1+'7. DL jut. analīze-Soc.'!$D20)</f>
        <v>0</v>
      </c>
      <c r="X20" s="462">
        <f>'5.DL soc.econom. analīze'!W20*(1+'7. DL jut. analīze-Soc.'!$D20)</f>
        <v>0</v>
      </c>
      <c r="Y20" s="462">
        <f>'5.DL soc.econom. analīze'!X20*(1+'7. DL jut. analīze-Soc.'!$D20)</f>
        <v>0</v>
      </c>
      <c r="Z20" s="462">
        <f>'5.DL soc.econom. analīze'!Y20*(1+'7. DL jut. analīze-Soc.'!$D20)</f>
        <v>0</v>
      </c>
      <c r="AA20" s="462">
        <f>'5.DL soc.econom. analīze'!Z20*(1+'7. DL jut. analīze-Soc.'!$D20)</f>
        <v>0</v>
      </c>
      <c r="AB20" s="462">
        <f>'5.DL soc.econom. analīze'!AA20*(1+'7. DL jut. analīze-Soc.'!$D20)</f>
        <v>0</v>
      </c>
      <c r="AC20" s="462">
        <f>'5.DL soc.econom. analīze'!AB20*(1+'7. DL jut. analīze-Soc.'!$D20)</f>
        <v>0</v>
      </c>
      <c r="AD20" s="462">
        <f>'5.DL soc.econom. analīze'!AC20*(1+'7. DL jut. analīze-Soc.'!$D20)</f>
        <v>0</v>
      </c>
      <c r="AE20" s="462">
        <f>'5.DL soc.econom. analīze'!AD20*(1+'7. DL jut. analīze-Soc.'!$D20)</f>
        <v>0</v>
      </c>
      <c r="AF20" s="462">
        <f>'5.DL soc.econom. analīze'!AE20*(1+'7. DL jut. analīze-Soc.'!$D20)</f>
        <v>0</v>
      </c>
      <c r="AG20" s="462">
        <f>'5.DL soc.econom. analīze'!AF20*(1+'7. DL jut. analīze-Soc.'!$D20)</f>
        <v>0</v>
      </c>
      <c r="AH20" s="462">
        <f>'5.DL soc.econom. analīze'!AG20*(1+'7. DL jut. analīze-Soc.'!$D20)</f>
        <v>0</v>
      </c>
      <c r="AI20" s="462">
        <f>'5.DL soc.econom. analīze'!AH20*(1+'7. DL jut. analīze-Soc.'!$D20)</f>
        <v>0</v>
      </c>
      <c r="AJ20" s="462">
        <f>'5.DL soc.econom. analīze'!AI20*(1+'7. DL jut. analīze-Soc.'!$D20)</f>
        <v>0</v>
      </c>
    </row>
    <row r="21" spans="1:81" x14ac:dyDescent="0.2">
      <c r="A21" s="384" t="s">
        <v>115</v>
      </c>
      <c r="B21" s="461" t="str">
        <f>'5.DL soc.econom. analīze'!B21</f>
        <v>Ieguvums ...</v>
      </c>
      <c r="C21" s="394" t="s">
        <v>58</v>
      </c>
      <c r="D21" s="47">
        <v>0</v>
      </c>
      <c r="E21" s="390">
        <f t="shared" si="1"/>
        <v>0</v>
      </c>
      <c r="F21" s="390">
        <f t="shared" si="2"/>
        <v>0</v>
      </c>
      <c r="G21" s="462">
        <f>'5.DL soc.econom. analīze'!F21*(1+'7. DL jut. analīze-Soc.'!$D21)</f>
        <v>0</v>
      </c>
      <c r="H21" s="462">
        <f>'5.DL soc.econom. analīze'!G21*(1+'7. DL jut. analīze-Soc.'!$D21)</f>
        <v>0</v>
      </c>
      <c r="I21" s="462">
        <f>'5.DL soc.econom. analīze'!H21*(1+'7. DL jut. analīze-Soc.'!$D21)</f>
        <v>0</v>
      </c>
      <c r="J21" s="462">
        <f>'5.DL soc.econom. analīze'!I21*(1+'7. DL jut. analīze-Soc.'!$D21)</f>
        <v>0</v>
      </c>
      <c r="K21" s="462">
        <f>'5.DL soc.econom. analīze'!J21*(1+'7. DL jut. analīze-Soc.'!$D21)</f>
        <v>0</v>
      </c>
      <c r="L21" s="462">
        <f>'5.DL soc.econom. analīze'!K21*(1+'7. DL jut. analīze-Soc.'!$D21)</f>
        <v>0</v>
      </c>
      <c r="M21" s="462">
        <f>'5.DL soc.econom. analīze'!L21*(1+'7. DL jut. analīze-Soc.'!$D21)</f>
        <v>0</v>
      </c>
      <c r="N21" s="462">
        <f>'5.DL soc.econom. analīze'!M21*(1+'7. DL jut. analīze-Soc.'!$D21)</f>
        <v>0</v>
      </c>
      <c r="O21" s="462">
        <f>'5.DL soc.econom. analīze'!N21*(1+'7. DL jut. analīze-Soc.'!$D21)</f>
        <v>0</v>
      </c>
      <c r="P21" s="462">
        <f>'5.DL soc.econom. analīze'!O21*(1+'7. DL jut. analīze-Soc.'!$D21)</f>
        <v>0</v>
      </c>
      <c r="Q21" s="462">
        <f>'5.DL soc.econom. analīze'!P21*(1+'7. DL jut. analīze-Soc.'!$D21)</f>
        <v>0</v>
      </c>
      <c r="R21" s="462">
        <f>'5.DL soc.econom. analīze'!Q21*(1+'7. DL jut. analīze-Soc.'!$D21)</f>
        <v>0</v>
      </c>
      <c r="S21" s="462">
        <f>'5.DL soc.econom. analīze'!R21*(1+'7. DL jut. analīze-Soc.'!$D21)</f>
        <v>0</v>
      </c>
      <c r="T21" s="462">
        <f>'5.DL soc.econom. analīze'!S21*(1+'7. DL jut. analīze-Soc.'!$D21)</f>
        <v>0</v>
      </c>
      <c r="U21" s="462">
        <f>'5.DL soc.econom. analīze'!T21*(1+'7. DL jut. analīze-Soc.'!$D21)</f>
        <v>0</v>
      </c>
      <c r="V21" s="462">
        <f>'5.DL soc.econom. analīze'!U21*(1+'7. DL jut. analīze-Soc.'!$D21)</f>
        <v>0</v>
      </c>
      <c r="W21" s="462">
        <f>'5.DL soc.econom. analīze'!V21*(1+'7. DL jut. analīze-Soc.'!$D21)</f>
        <v>0</v>
      </c>
      <c r="X21" s="462">
        <f>'5.DL soc.econom. analīze'!W21*(1+'7. DL jut. analīze-Soc.'!$D21)</f>
        <v>0</v>
      </c>
      <c r="Y21" s="462">
        <f>'5.DL soc.econom. analīze'!X21*(1+'7. DL jut. analīze-Soc.'!$D21)</f>
        <v>0</v>
      </c>
      <c r="Z21" s="462">
        <f>'5.DL soc.econom. analīze'!Y21*(1+'7. DL jut. analīze-Soc.'!$D21)</f>
        <v>0</v>
      </c>
      <c r="AA21" s="462">
        <f>'5.DL soc.econom. analīze'!Z21*(1+'7. DL jut. analīze-Soc.'!$D21)</f>
        <v>0</v>
      </c>
      <c r="AB21" s="462">
        <f>'5.DL soc.econom. analīze'!AA21*(1+'7. DL jut. analīze-Soc.'!$D21)</f>
        <v>0</v>
      </c>
      <c r="AC21" s="462">
        <f>'5.DL soc.econom. analīze'!AB21*(1+'7. DL jut. analīze-Soc.'!$D21)</f>
        <v>0</v>
      </c>
      <c r="AD21" s="462">
        <f>'5.DL soc.econom. analīze'!AC21*(1+'7. DL jut. analīze-Soc.'!$D21)</f>
        <v>0</v>
      </c>
      <c r="AE21" s="462">
        <f>'5.DL soc.econom. analīze'!AD21*(1+'7. DL jut. analīze-Soc.'!$D21)</f>
        <v>0</v>
      </c>
      <c r="AF21" s="462">
        <f>'5.DL soc.econom. analīze'!AE21*(1+'7. DL jut. analīze-Soc.'!$D21)</f>
        <v>0</v>
      </c>
      <c r="AG21" s="462">
        <f>'5.DL soc.econom. analīze'!AF21*(1+'7. DL jut. analīze-Soc.'!$D21)</f>
        <v>0</v>
      </c>
      <c r="AH21" s="462">
        <f>'5.DL soc.econom. analīze'!AG21*(1+'7. DL jut. analīze-Soc.'!$D21)</f>
        <v>0</v>
      </c>
      <c r="AI21" s="462">
        <f>'5.DL soc.econom. analīze'!AH21*(1+'7. DL jut. analīze-Soc.'!$D21)</f>
        <v>0</v>
      </c>
      <c r="AJ21" s="462">
        <f>'5.DL soc.econom. analīze'!AI21*(1+'7. DL jut. analīze-Soc.'!$D21)</f>
        <v>0</v>
      </c>
    </row>
    <row r="22" spans="1:81" x14ac:dyDescent="0.2">
      <c r="A22" s="384" t="s">
        <v>116</v>
      </c>
      <c r="B22" s="461" t="str">
        <f>'5.DL soc.econom. analīze'!B22</f>
        <v>Ieguvums ...</v>
      </c>
      <c r="C22" s="394" t="s">
        <v>58</v>
      </c>
      <c r="D22" s="47">
        <v>0</v>
      </c>
      <c r="E22" s="390">
        <f t="shared" si="1"/>
        <v>0</v>
      </c>
      <c r="F22" s="390">
        <f t="shared" si="2"/>
        <v>0</v>
      </c>
      <c r="G22" s="462">
        <f>'5.DL soc.econom. analīze'!F22*(1+'7. DL jut. analīze-Soc.'!$D22)</f>
        <v>0</v>
      </c>
      <c r="H22" s="462">
        <f>'5.DL soc.econom. analīze'!G22*(1+'7. DL jut. analīze-Soc.'!$D22)</f>
        <v>0</v>
      </c>
      <c r="I22" s="462">
        <f>'5.DL soc.econom. analīze'!H22*(1+'7. DL jut. analīze-Soc.'!$D22)</f>
        <v>0</v>
      </c>
      <c r="J22" s="462">
        <f>'5.DL soc.econom. analīze'!I22*(1+'7. DL jut. analīze-Soc.'!$D22)</f>
        <v>0</v>
      </c>
      <c r="K22" s="462">
        <f>'5.DL soc.econom. analīze'!J22*(1+'7. DL jut. analīze-Soc.'!$D22)</f>
        <v>0</v>
      </c>
      <c r="L22" s="462">
        <f>'5.DL soc.econom. analīze'!K22*(1+'7. DL jut. analīze-Soc.'!$D22)</f>
        <v>0</v>
      </c>
      <c r="M22" s="462">
        <f>'5.DL soc.econom. analīze'!L22*(1+'7. DL jut. analīze-Soc.'!$D22)</f>
        <v>0</v>
      </c>
      <c r="N22" s="462">
        <f>'5.DL soc.econom. analīze'!M22*(1+'7. DL jut. analīze-Soc.'!$D22)</f>
        <v>0</v>
      </c>
      <c r="O22" s="462">
        <f>'5.DL soc.econom. analīze'!N22*(1+'7. DL jut. analīze-Soc.'!$D22)</f>
        <v>0</v>
      </c>
      <c r="P22" s="462">
        <f>'5.DL soc.econom. analīze'!O22*(1+'7. DL jut. analīze-Soc.'!$D22)</f>
        <v>0</v>
      </c>
      <c r="Q22" s="462">
        <f>'5.DL soc.econom. analīze'!P22*(1+'7. DL jut. analīze-Soc.'!$D22)</f>
        <v>0</v>
      </c>
      <c r="R22" s="462">
        <f>'5.DL soc.econom. analīze'!Q22*(1+'7. DL jut. analīze-Soc.'!$D22)</f>
        <v>0</v>
      </c>
      <c r="S22" s="462">
        <f>'5.DL soc.econom. analīze'!R22*(1+'7. DL jut. analīze-Soc.'!$D22)</f>
        <v>0</v>
      </c>
      <c r="T22" s="462">
        <f>'5.DL soc.econom. analīze'!S22*(1+'7. DL jut. analīze-Soc.'!$D22)</f>
        <v>0</v>
      </c>
      <c r="U22" s="462">
        <f>'5.DL soc.econom. analīze'!T22*(1+'7. DL jut. analīze-Soc.'!$D22)</f>
        <v>0</v>
      </c>
      <c r="V22" s="462">
        <f>'5.DL soc.econom. analīze'!U22*(1+'7. DL jut. analīze-Soc.'!$D22)</f>
        <v>0</v>
      </c>
      <c r="W22" s="462">
        <f>'5.DL soc.econom. analīze'!V22*(1+'7. DL jut. analīze-Soc.'!$D22)</f>
        <v>0</v>
      </c>
      <c r="X22" s="462">
        <f>'5.DL soc.econom. analīze'!W22*(1+'7. DL jut. analīze-Soc.'!$D22)</f>
        <v>0</v>
      </c>
      <c r="Y22" s="462">
        <f>'5.DL soc.econom. analīze'!X22*(1+'7. DL jut. analīze-Soc.'!$D22)</f>
        <v>0</v>
      </c>
      <c r="Z22" s="462">
        <f>'5.DL soc.econom. analīze'!Y22*(1+'7. DL jut. analīze-Soc.'!$D22)</f>
        <v>0</v>
      </c>
      <c r="AA22" s="462">
        <f>'5.DL soc.econom. analīze'!Z22*(1+'7. DL jut. analīze-Soc.'!$D22)</f>
        <v>0</v>
      </c>
      <c r="AB22" s="462">
        <f>'5.DL soc.econom. analīze'!AA22*(1+'7. DL jut. analīze-Soc.'!$D22)</f>
        <v>0</v>
      </c>
      <c r="AC22" s="462">
        <f>'5.DL soc.econom. analīze'!AB22*(1+'7. DL jut. analīze-Soc.'!$D22)</f>
        <v>0</v>
      </c>
      <c r="AD22" s="462">
        <f>'5.DL soc.econom. analīze'!AC22*(1+'7. DL jut. analīze-Soc.'!$D22)</f>
        <v>0</v>
      </c>
      <c r="AE22" s="462">
        <f>'5.DL soc.econom. analīze'!AD22*(1+'7. DL jut. analīze-Soc.'!$D22)</f>
        <v>0</v>
      </c>
      <c r="AF22" s="462">
        <f>'5.DL soc.econom. analīze'!AE22*(1+'7. DL jut. analīze-Soc.'!$D22)</f>
        <v>0</v>
      </c>
      <c r="AG22" s="462">
        <f>'5.DL soc.econom. analīze'!AF22*(1+'7. DL jut. analīze-Soc.'!$D22)</f>
        <v>0</v>
      </c>
      <c r="AH22" s="462">
        <f>'5.DL soc.econom. analīze'!AG22*(1+'7. DL jut. analīze-Soc.'!$D22)</f>
        <v>0</v>
      </c>
      <c r="AI22" s="462">
        <f>'5.DL soc.econom. analīze'!AH22*(1+'7. DL jut. analīze-Soc.'!$D22)</f>
        <v>0</v>
      </c>
      <c r="AJ22" s="462">
        <f>'5.DL soc.econom. analīze'!AI22*(1+'7. DL jut. analīze-Soc.'!$D22)</f>
        <v>0</v>
      </c>
    </row>
    <row r="23" spans="1:81" x14ac:dyDescent="0.2">
      <c r="A23" s="384" t="s">
        <v>117</v>
      </c>
      <c r="B23" s="461" t="str">
        <f>'5.DL soc.econom. analīze'!B23</f>
        <v>Ieguvums ...</v>
      </c>
      <c r="C23" s="394" t="s">
        <v>58</v>
      </c>
      <c r="D23" s="47">
        <v>0</v>
      </c>
      <c r="E23" s="390">
        <f t="shared" si="1"/>
        <v>0</v>
      </c>
      <c r="F23" s="390">
        <f t="shared" si="2"/>
        <v>0</v>
      </c>
      <c r="G23" s="462">
        <f>'5.DL soc.econom. analīze'!F23*(1+'7. DL jut. analīze-Soc.'!$D23)</f>
        <v>0</v>
      </c>
      <c r="H23" s="462">
        <f>'5.DL soc.econom. analīze'!G23*(1+'7. DL jut. analīze-Soc.'!$D23)</f>
        <v>0</v>
      </c>
      <c r="I23" s="462">
        <f>'5.DL soc.econom. analīze'!H23*(1+'7. DL jut. analīze-Soc.'!$D23)</f>
        <v>0</v>
      </c>
      <c r="J23" s="462">
        <f>'5.DL soc.econom. analīze'!I23*(1+'7. DL jut. analīze-Soc.'!$D23)</f>
        <v>0</v>
      </c>
      <c r="K23" s="462">
        <f>'5.DL soc.econom. analīze'!J23*(1+'7. DL jut. analīze-Soc.'!$D23)</f>
        <v>0</v>
      </c>
      <c r="L23" s="462">
        <f>'5.DL soc.econom. analīze'!K23*(1+'7. DL jut. analīze-Soc.'!$D23)</f>
        <v>0</v>
      </c>
      <c r="M23" s="462">
        <f>'5.DL soc.econom. analīze'!L23*(1+'7. DL jut. analīze-Soc.'!$D23)</f>
        <v>0</v>
      </c>
      <c r="N23" s="462">
        <f>'5.DL soc.econom. analīze'!M23*(1+'7. DL jut. analīze-Soc.'!$D23)</f>
        <v>0</v>
      </c>
      <c r="O23" s="462">
        <f>'5.DL soc.econom. analīze'!N23*(1+'7. DL jut. analīze-Soc.'!$D23)</f>
        <v>0</v>
      </c>
      <c r="P23" s="462">
        <f>'5.DL soc.econom. analīze'!O23*(1+'7. DL jut. analīze-Soc.'!$D23)</f>
        <v>0</v>
      </c>
      <c r="Q23" s="462">
        <f>'5.DL soc.econom. analīze'!P23*(1+'7. DL jut. analīze-Soc.'!$D23)</f>
        <v>0</v>
      </c>
      <c r="R23" s="462">
        <f>'5.DL soc.econom. analīze'!Q23*(1+'7. DL jut. analīze-Soc.'!$D23)</f>
        <v>0</v>
      </c>
      <c r="S23" s="462">
        <f>'5.DL soc.econom. analīze'!R23*(1+'7. DL jut. analīze-Soc.'!$D23)</f>
        <v>0</v>
      </c>
      <c r="T23" s="462">
        <f>'5.DL soc.econom. analīze'!S23*(1+'7. DL jut. analīze-Soc.'!$D23)</f>
        <v>0</v>
      </c>
      <c r="U23" s="462">
        <f>'5.DL soc.econom. analīze'!T23*(1+'7. DL jut. analīze-Soc.'!$D23)</f>
        <v>0</v>
      </c>
      <c r="V23" s="462">
        <f>'5.DL soc.econom. analīze'!U23*(1+'7. DL jut. analīze-Soc.'!$D23)</f>
        <v>0</v>
      </c>
      <c r="W23" s="462">
        <f>'5.DL soc.econom. analīze'!V23*(1+'7. DL jut. analīze-Soc.'!$D23)</f>
        <v>0</v>
      </c>
      <c r="X23" s="462">
        <f>'5.DL soc.econom. analīze'!W23*(1+'7. DL jut. analīze-Soc.'!$D23)</f>
        <v>0</v>
      </c>
      <c r="Y23" s="462">
        <f>'5.DL soc.econom. analīze'!X23*(1+'7. DL jut. analīze-Soc.'!$D23)</f>
        <v>0</v>
      </c>
      <c r="Z23" s="462">
        <f>'5.DL soc.econom. analīze'!Y23*(1+'7. DL jut. analīze-Soc.'!$D23)</f>
        <v>0</v>
      </c>
      <c r="AA23" s="462">
        <f>'5.DL soc.econom. analīze'!Z23*(1+'7. DL jut. analīze-Soc.'!$D23)</f>
        <v>0</v>
      </c>
      <c r="AB23" s="462">
        <f>'5.DL soc.econom. analīze'!AA23*(1+'7. DL jut. analīze-Soc.'!$D23)</f>
        <v>0</v>
      </c>
      <c r="AC23" s="462">
        <f>'5.DL soc.econom. analīze'!AB23*(1+'7. DL jut. analīze-Soc.'!$D23)</f>
        <v>0</v>
      </c>
      <c r="AD23" s="462">
        <f>'5.DL soc.econom. analīze'!AC23*(1+'7. DL jut. analīze-Soc.'!$D23)</f>
        <v>0</v>
      </c>
      <c r="AE23" s="462">
        <f>'5.DL soc.econom. analīze'!AD23*(1+'7. DL jut. analīze-Soc.'!$D23)</f>
        <v>0</v>
      </c>
      <c r="AF23" s="462">
        <f>'5.DL soc.econom. analīze'!AE23*(1+'7. DL jut. analīze-Soc.'!$D23)</f>
        <v>0</v>
      </c>
      <c r="AG23" s="462">
        <f>'5.DL soc.econom. analīze'!AF23*(1+'7. DL jut. analīze-Soc.'!$D23)</f>
        <v>0</v>
      </c>
      <c r="AH23" s="462">
        <f>'5.DL soc.econom. analīze'!AG23*(1+'7. DL jut. analīze-Soc.'!$D23)</f>
        <v>0</v>
      </c>
      <c r="AI23" s="462">
        <f>'5.DL soc.econom. analīze'!AH23*(1+'7. DL jut. analīze-Soc.'!$D23)</f>
        <v>0</v>
      </c>
      <c r="AJ23" s="462">
        <f>'5.DL soc.econom. analīze'!AI23*(1+'7. DL jut. analīze-Soc.'!$D23)</f>
        <v>0</v>
      </c>
    </row>
    <row r="24" spans="1:81" s="393" customFormat="1" x14ac:dyDescent="0.2">
      <c r="A24" s="387">
        <v>3</v>
      </c>
      <c r="B24" s="463" t="s">
        <v>168</v>
      </c>
      <c r="C24" s="389" t="s">
        <v>58</v>
      </c>
      <c r="D24" s="47">
        <v>0</v>
      </c>
      <c r="E24" s="390">
        <f t="shared" si="1"/>
        <v>0</v>
      </c>
      <c r="F24" s="390">
        <f t="shared" si="2"/>
        <v>0</v>
      </c>
      <c r="G24" s="391">
        <f>SUM(G25:G33)</f>
        <v>0</v>
      </c>
      <c r="H24" s="391">
        <f>SUM(H25:H33)</f>
        <v>0</v>
      </c>
      <c r="I24" s="391">
        <f t="shared" ref="I24:AJ24" si="4">SUM(I25:I33)</f>
        <v>0</v>
      </c>
      <c r="J24" s="391">
        <f t="shared" si="4"/>
        <v>0</v>
      </c>
      <c r="K24" s="391">
        <f t="shared" si="4"/>
        <v>0</v>
      </c>
      <c r="L24" s="391">
        <f t="shared" si="4"/>
        <v>0</v>
      </c>
      <c r="M24" s="391">
        <f t="shared" si="4"/>
        <v>0</v>
      </c>
      <c r="N24" s="391">
        <f t="shared" si="4"/>
        <v>0</v>
      </c>
      <c r="O24" s="391">
        <f>SUM(O25:O33)</f>
        <v>0</v>
      </c>
      <c r="P24" s="391">
        <f t="shared" si="4"/>
        <v>0</v>
      </c>
      <c r="Q24" s="391">
        <f t="shared" si="4"/>
        <v>0</v>
      </c>
      <c r="R24" s="391">
        <f t="shared" si="4"/>
        <v>0</v>
      </c>
      <c r="S24" s="391">
        <f t="shared" si="4"/>
        <v>0</v>
      </c>
      <c r="T24" s="391">
        <f t="shared" si="4"/>
        <v>0</v>
      </c>
      <c r="U24" s="391">
        <f t="shared" si="4"/>
        <v>0</v>
      </c>
      <c r="V24" s="391">
        <f t="shared" si="4"/>
        <v>0</v>
      </c>
      <c r="W24" s="391">
        <f t="shared" si="4"/>
        <v>0</v>
      </c>
      <c r="X24" s="391">
        <f t="shared" si="4"/>
        <v>0</v>
      </c>
      <c r="Y24" s="391">
        <f t="shared" si="4"/>
        <v>0</v>
      </c>
      <c r="Z24" s="391">
        <f t="shared" si="4"/>
        <v>0</v>
      </c>
      <c r="AA24" s="391">
        <f t="shared" si="4"/>
        <v>0</v>
      </c>
      <c r="AB24" s="391">
        <f t="shared" si="4"/>
        <v>0</v>
      </c>
      <c r="AC24" s="391">
        <f t="shared" si="4"/>
        <v>0</v>
      </c>
      <c r="AD24" s="391">
        <f t="shared" si="4"/>
        <v>0</v>
      </c>
      <c r="AE24" s="391">
        <f t="shared" si="4"/>
        <v>0</v>
      </c>
      <c r="AF24" s="391">
        <f t="shared" si="4"/>
        <v>0</v>
      </c>
      <c r="AG24" s="391">
        <f t="shared" si="4"/>
        <v>0</v>
      </c>
      <c r="AH24" s="391">
        <f t="shared" si="4"/>
        <v>0</v>
      </c>
      <c r="AI24" s="391">
        <f t="shared" si="4"/>
        <v>0</v>
      </c>
      <c r="AJ24" s="391">
        <f t="shared" si="4"/>
        <v>0</v>
      </c>
      <c r="AK24" s="305"/>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392"/>
      <c r="BO24" s="392"/>
      <c r="BP24" s="392"/>
      <c r="BQ24" s="392"/>
      <c r="BR24" s="392"/>
      <c r="BS24" s="392"/>
      <c r="BT24" s="392"/>
      <c r="BU24" s="392"/>
      <c r="BV24" s="392"/>
      <c r="BW24" s="392"/>
      <c r="BX24" s="392"/>
      <c r="BY24" s="392"/>
      <c r="BZ24" s="392"/>
      <c r="CA24" s="392"/>
      <c r="CB24" s="392"/>
      <c r="CC24" s="392"/>
    </row>
    <row r="25" spans="1:81" x14ac:dyDescent="0.2">
      <c r="A25" s="384" t="s">
        <v>90</v>
      </c>
      <c r="B25" s="461" t="str">
        <f>'5.DL soc.econom. analīze'!B25</f>
        <v>Zaudējumi...</v>
      </c>
      <c r="C25" s="394" t="s">
        <v>58</v>
      </c>
      <c r="D25" s="47">
        <v>0</v>
      </c>
      <c r="E25" s="390">
        <f t="shared" si="1"/>
        <v>0</v>
      </c>
      <c r="F25" s="390">
        <f t="shared" si="2"/>
        <v>0</v>
      </c>
      <c r="G25" s="462">
        <f>'5.DL soc.econom. analīze'!F25*(1+'7. DL jut. analīze-Soc.'!$D25)</f>
        <v>0</v>
      </c>
      <c r="H25" s="462">
        <f>'5.DL soc.econom. analīze'!G25*(1+'7. DL jut. analīze-Soc.'!$D25)</f>
        <v>0</v>
      </c>
      <c r="I25" s="462">
        <f>'5.DL soc.econom. analīze'!H25*(1+'7. DL jut. analīze-Soc.'!$D25)</f>
        <v>0</v>
      </c>
      <c r="J25" s="462">
        <f>'5.DL soc.econom. analīze'!I25*(1+'7. DL jut. analīze-Soc.'!$D25)</f>
        <v>0</v>
      </c>
      <c r="K25" s="462">
        <f>'5.DL soc.econom. analīze'!J25*(1+'7. DL jut. analīze-Soc.'!$D25)</f>
        <v>0</v>
      </c>
      <c r="L25" s="462">
        <f>'5.DL soc.econom. analīze'!K25*(1+'7. DL jut. analīze-Soc.'!$D25)</f>
        <v>0</v>
      </c>
      <c r="M25" s="462">
        <f>'5.DL soc.econom. analīze'!L25*(1+'7. DL jut. analīze-Soc.'!$D25)</f>
        <v>0</v>
      </c>
      <c r="N25" s="462">
        <f>'5.DL soc.econom. analīze'!M25*(1+'7. DL jut. analīze-Soc.'!$D25)</f>
        <v>0</v>
      </c>
      <c r="O25" s="462">
        <f>'5.DL soc.econom. analīze'!N25*(1+'7. DL jut. analīze-Soc.'!$D25)</f>
        <v>0</v>
      </c>
      <c r="P25" s="462">
        <f>'5.DL soc.econom. analīze'!O25*(1+'7. DL jut. analīze-Soc.'!$D25)</f>
        <v>0</v>
      </c>
      <c r="Q25" s="462">
        <f>'5.DL soc.econom. analīze'!P25*(1+'7. DL jut. analīze-Soc.'!$D25)</f>
        <v>0</v>
      </c>
      <c r="R25" s="462">
        <f>'5.DL soc.econom. analīze'!Q25*(1+'7. DL jut. analīze-Soc.'!$D25)</f>
        <v>0</v>
      </c>
      <c r="S25" s="462">
        <f>'5.DL soc.econom. analīze'!R25*(1+'7. DL jut. analīze-Soc.'!$D25)</f>
        <v>0</v>
      </c>
      <c r="T25" s="462">
        <f>'5.DL soc.econom. analīze'!S25*(1+'7. DL jut. analīze-Soc.'!$D25)</f>
        <v>0</v>
      </c>
      <c r="U25" s="462">
        <f>'5.DL soc.econom. analīze'!T25*(1+'7. DL jut. analīze-Soc.'!$D25)</f>
        <v>0</v>
      </c>
      <c r="V25" s="462">
        <f>'5.DL soc.econom. analīze'!U25*(1+'7. DL jut. analīze-Soc.'!$D25)</f>
        <v>0</v>
      </c>
      <c r="W25" s="462">
        <f>'5.DL soc.econom. analīze'!V25*(1+'7. DL jut. analīze-Soc.'!$D25)</f>
        <v>0</v>
      </c>
      <c r="X25" s="462">
        <f>'5.DL soc.econom. analīze'!W25*(1+'7. DL jut. analīze-Soc.'!$D25)</f>
        <v>0</v>
      </c>
      <c r="Y25" s="462">
        <f>'5.DL soc.econom. analīze'!X25*(1+'7. DL jut. analīze-Soc.'!$D25)</f>
        <v>0</v>
      </c>
      <c r="Z25" s="462">
        <f>'5.DL soc.econom. analīze'!Y25*(1+'7. DL jut. analīze-Soc.'!$D25)</f>
        <v>0</v>
      </c>
      <c r="AA25" s="462">
        <f>'5.DL soc.econom. analīze'!Z25*(1+'7. DL jut. analīze-Soc.'!$D25)</f>
        <v>0</v>
      </c>
      <c r="AB25" s="462">
        <f>'5.DL soc.econom. analīze'!AA25*(1+'7. DL jut. analīze-Soc.'!$D25)</f>
        <v>0</v>
      </c>
      <c r="AC25" s="462">
        <f>'5.DL soc.econom. analīze'!AB25*(1+'7. DL jut. analīze-Soc.'!$D25)</f>
        <v>0</v>
      </c>
      <c r="AD25" s="462">
        <f>'5.DL soc.econom. analīze'!AC25*(1+'7. DL jut. analīze-Soc.'!$D25)</f>
        <v>0</v>
      </c>
      <c r="AE25" s="462">
        <f>'5.DL soc.econom. analīze'!AD25*(1+'7. DL jut. analīze-Soc.'!$D25)</f>
        <v>0</v>
      </c>
      <c r="AF25" s="462">
        <f>'5.DL soc.econom. analīze'!AE25*(1+'7. DL jut. analīze-Soc.'!$D25)</f>
        <v>0</v>
      </c>
      <c r="AG25" s="462">
        <f>'5.DL soc.econom. analīze'!AF25*(1+'7. DL jut. analīze-Soc.'!$D25)</f>
        <v>0</v>
      </c>
      <c r="AH25" s="462">
        <f>'5.DL soc.econom. analīze'!AG25*(1+'7. DL jut. analīze-Soc.'!$D25)</f>
        <v>0</v>
      </c>
      <c r="AI25" s="462">
        <f>'5.DL soc.econom. analīze'!AH25*(1+'7. DL jut. analīze-Soc.'!$D25)</f>
        <v>0</v>
      </c>
      <c r="AJ25" s="462">
        <f>'5.DL soc.econom. analīze'!AI25*(1+'7. DL jut. analīze-Soc.'!$D25)</f>
        <v>0</v>
      </c>
    </row>
    <row r="26" spans="1:81" x14ac:dyDescent="0.2">
      <c r="A26" s="384" t="s">
        <v>91</v>
      </c>
      <c r="B26" s="461" t="str">
        <f>'5.DL soc.econom. analīze'!B26</f>
        <v>Zaudējumi...</v>
      </c>
      <c r="C26" s="394" t="s">
        <v>58</v>
      </c>
      <c r="D26" s="47">
        <v>0</v>
      </c>
      <c r="E26" s="390">
        <f t="shared" si="1"/>
        <v>0</v>
      </c>
      <c r="F26" s="390">
        <f t="shared" si="2"/>
        <v>0</v>
      </c>
      <c r="G26" s="462">
        <f>'5.DL soc.econom. analīze'!F26*(1+'7. DL jut. analīze-Soc.'!$D26)</f>
        <v>0</v>
      </c>
      <c r="H26" s="462">
        <f>'5.DL soc.econom. analīze'!G26*(1+'7. DL jut. analīze-Soc.'!$D26)</f>
        <v>0</v>
      </c>
      <c r="I26" s="462">
        <f>'5.DL soc.econom. analīze'!H26*(1+'7. DL jut. analīze-Soc.'!$D26)</f>
        <v>0</v>
      </c>
      <c r="J26" s="462">
        <f>'5.DL soc.econom. analīze'!I26*(1+'7. DL jut. analīze-Soc.'!$D26)</f>
        <v>0</v>
      </c>
      <c r="K26" s="462">
        <f>'5.DL soc.econom. analīze'!J26*(1+'7. DL jut. analīze-Soc.'!$D26)</f>
        <v>0</v>
      </c>
      <c r="L26" s="462">
        <f>'5.DL soc.econom. analīze'!K26*(1+'7. DL jut. analīze-Soc.'!$D26)</f>
        <v>0</v>
      </c>
      <c r="M26" s="462">
        <f>'5.DL soc.econom. analīze'!L26*(1+'7. DL jut. analīze-Soc.'!$D26)</f>
        <v>0</v>
      </c>
      <c r="N26" s="462">
        <f>'5.DL soc.econom. analīze'!M26*(1+'7. DL jut. analīze-Soc.'!$D26)</f>
        <v>0</v>
      </c>
      <c r="O26" s="462">
        <f>'5.DL soc.econom. analīze'!N26*(1+'7. DL jut. analīze-Soc.'!$D26)</f>
        <v>0</v>
      </c>
      <c r="P26" s="462">
        <f>'5.DL soc.econom. analīze'!O26*(1+'7. DL jut. analīze-Soc.'!$D26)</f>
        <v>0</v>
      </c>
      <c r="Q26" s="462">
        <f>'5.DL soc.econom. analīze'!P26*(1+'7. DL jut. analīze-Soc.'!$D26)</f>
        <v>0</v>
      </c>
      <c r="R26" s="462">
        <f>'5.DL soc.econom. analīze'!Q26*(1+'7. DL jut. analīze-Soc.'!$D26)</f>
        <v>0</v>
      </c>
      <c r="S26" s="462">
        <f>'5.DL soc.econom. analīze'!R26*(1+'7. DL jut. analīze-Soc.'!$D26)</f>
        <v>0</v>
      </c>
      <c r="T26" s="462">
        <f>'5.DL soc.econom. analīze'!S26*(1+'7. DL jut. analīze-Soc.'!$D26)</f>
        <v>0</v>
      </c>
      <c r="U26" s="462">
        <f>'5.DL soc.econom. analīze'!T26*(1+'7. DL jut. analīze-Soc.'!$D26)</f>
        <v>0</v>
      </c>
      <c r="V26" s="462">
        <f>'5.DL soc.econom. analīze'!U26*(1+'7. DL jut. analīze-Soc.'!$D26)</f>
        <v>0</v>
      </c>
      <c r="W26" s="462">
        <f>'5.DL soc.econom. analīze'!V26*(1+'7. DL jut. analīze-Soc.'!$D26)</f>
        <v>0</v>
      </c>
      <c r="X26" s="462">
        <f>'5.DL soc.econom. analīze'!W26*(1+'7. DL jut. analīze-Soc.'!$D26)</f>
        <v>0</v>
      </c>
      <c r="Y26" s="462">
        <f>'5.DL soc.econom. analīze'!X26*(1+'7. DL jut. analīze-Soc.'!$D26)</f>
        <v>0</v>
      </c>
      <c r="Z26" s="462">
        <f>'5.DL soc.econom. analīze'!Y26*(1+'7. DL jut. analīze-Soc.'!$D26)</f>
        <v>0</v>
      </c>
      <c r="AA26" s="462">
        <f>'5.DL soc.econom. analīze'!Z26*(1+'7. DL jut. analīze-Soc.'!$D26)</f>
        <v>0</v>
      </c>
      <c r="AB26" s="462">
        <f>'5.DL soc.econom. analīze'!AA26*(1+'7. DL jut. analīze-Soc.'!$D26)</f>
        <v>0</v>
      </c>
      <c r="AC26" s="462">
        <f>'5.DL soc.econom. analīze'!AB26*(1+'7. DL jut. analīze-Soc.'!$D26)</f>
        <v>0</v>
      </c>
      <c r="AD26" s="462">
        <f>'5.DL soc.econom. analīze'!AC26*(1+'7. DL jut. analīze-Soc.'!$D26)</f>
        <v>0</v>
      </c>
      <c r="AE26" s="462">
        <f>'5.DL soc.econom. analīze'!AD26*(1+'7. DL jut. analīze-Soc.'!$D26)</f>
        <v>0</v>
      </c>
      <c r="AF26" s="462">
        <f>'5.DL soc.econom. analīze'!AE26*(1+'7. DL jut. analīze-Soc.'!$D26)</f>
        <v>0</v>
      </c>
      <c r="AG26" s="462">
        <f>'5.DL soc.econom. analīze'!AF26*(1+'7. DL jut. analīze-Soc.'!$D26)</f>
        <v>0</v>
      </c>
      <c r="AH26" s="462">
        <f>'5.DL soc.econom. analīze'!AG26*(1+'7. DL jut. analīze-Soc.'!$D26)</f>
        <v>0</v>
      </c>
      <c r="AI26" s="462">
        <f>'5.DL soc.econom. analīze'!AH26*(1+'7. DL jut. analīze-Soc.'!$D26)</f>
        <v>0</v>
      </c>
      <c r="AJ26" s="462">
        <f>'5.DL soc.econom. analīze'!AI26*(1+'7. DL jut. analīze-Soc.'!$D26)</f>
        <v>0</v>
      </c>
    </row>
    <row r="27" spans="1:81" x14ac:dyDescent="0.2">
      <c r="A27" s="384" t="s">
        <v>171</v>
      </c>
      <c r="B27" s="461" t="str">
        <f>'5.DL soc.econom. analīze'!B27</f>
        <v>Zaudējumi...</v>
      </c>
      <c r="C27" s="394" t="s">
        <v>58</v>
      </c>
      <c r="D27" s="47">
        <v>0</v>
      </c>
      <c r="E27" s="390">
        <f t="shared" si="1"/>
        <v>0</v>
      </c>
      <c r="F27" s="390">
        <f t="shared" si="2"/>
        <v>0</v>
      </c>
      <c r="G27" s="462">
        <f>'5.DL soc.econom. analīze'!F27*(1+'7. DL jut. analīze-Soc.'!$D27)</f>
        <v>0</v>
      </c>
      <c r="H27" s="462">
        <f>'5.DL soc.econom. analīze'!G27*(1+'7. DL jut. analīze-Soc.'!$D27)</f>
        <v>0</v>
      </c>
      <c r="I27" s="462">
        <f>'5.DL soc.econom. analīze'!H27*(1+'7. DL jut. analīze-Soc.'!$D27)</f>
        <v>0</v>
      </c>
      <c r="J27" s="462">
        <f>'5.DL soc.econom. analīze'!I27*(1+'7. DL jut. analīze-Soc.'!$D27)</f>
        <v>0</v>
      </c>
      <c r="K27" s="462">
        <f>'5.DL soc.econom. analīze'!J27*(1+'7. DL jut. analīze-Soc.'!$D27)</f>
        <v>0</v>
      </c>
      <c r="L27" s="462">
        <f>'5.DL soc.econom. analīze'!K27*(1+'7. DL jut. analīze-Soc.'!$D27)</f>
        <v>0</v>
      </c>
      <c r="M27" s="462">
        <f>'5.DL soc.econom. analīze'!L27*(1+'7. DL jut. analīze-Soc.'!$D27)</f>
        <v>0</v>
      </c>
      <c r="N27" s="462">
        <f>'5.DL soc.econom. analīze'!M27*(1+'7. DL jut. analīze-Soc.'!$D27)</f>
        <v>0</v>
      </c>
      <c r="O27" s="462">
        <f>'5.DL soc.econom. analīze'!N27*(1+'7. DL jut. analīze-Soc.'!$D27)</f>
        <v>0</v>
      </c>
      <c r="P27" s="462">
        <f>'5.DL soc.econom. analīze'!O27*(1+'7. DL jut. analīze-Soc.'!$D27)</f>
        <v>0</v>
      </c>
      <c r="Q27" s="462">
        <f>'5.DL soc.econom. analīze'!P27*(1+'7. DL jut. analīze-Soc.'!$D27)</f>
        <v>0</v>
      </c>
      <c r="R27" s="462">
        <f>'5.DL soc.econom. analīze'!Q27*(1+'7. DL jut. analīze-Soc.'!$D27)</f>
        <v>0</v>
      </c>
      <c r="S27" s="462">
        <f>'5.DL soc.econom. analīze'!R27*(1+'7. DL jut. analīze-Soc.'!$D27)</f>
        <v>0</v>
      </c>
      <c r="T27" s="462">
        <f>'5.DL soc.econom. analīze'!S27*(1+'7. DL jut. analīze-Soc.'!$D27)</f>
        <v>0</v>
      </c>
      <c r="U27" s="462">
        <f>'5.DL soc.econom. analīze'!T27*(1+'7. DL jut. analīze-Soc.'!$D27)</f>
        <v>0</v>
      </c>
      <c r="V27" s="462">
        <f>'5.DL soc.econom. analīze'!U27*(1+'7. DL jut. analīze-Soc.'!$D27)</f>
        <v>0</v>
      </c>
      <c r="W27" s="462">
        <f>'5.DL soc.econom. analīze'!V27*(1+'7. DL jut. analīze-Soc.'!$D27)</f>
        <v>0</v>
      </c>
      <c r="X27" s="462">
        <f>'5.DL soc.econom. analīze'!W27*(1+'7. DL jut. analīze-Soc.'!$D27)</f>
        <v>0</v>
      </c>
      <c r="Y27" s="462">
        <f>'5.DL soc.econom. analīze'!X27*(1+'7. DL jut. analīze-Soc.'!$D27)</f>
        <v>0</v>
      </c>
      <c r="Z27" s="462">
        <f>'5.DL soc.econom. analīze'!Y27*(1+'7. DL jut. analīze-Soc.'!$D27)</f>
        <v>0</v>
      </c>
      <c r="AA27" s="462">
        <f>'5.DL soc.econom. analīze'!Z27*(1+'7. DL jut. analīze-Soc.'!$D27)</f>
        <v>0</v>
      </c>
      <c r="AB27" s="462">
        <f>'5.DL soc.econom. analīze'!AA27*(1+'7. DL jut. analīze-Soc.'!$D27)</f>
        <v>0</v>
      </c>
      <c r="AC27" s="462">
        <f>'5.DL soc.econom. analīze'!AB27*(1+'7. DL jut. analīze-Soc.'!$D27)</f>
        <v>0</v>
      </c>
      <c r="AD27" s="462">
        <f>'5.DL soc.econom. analīze'!AC27*(1+'7. DL jut. analīze-Soc.'!$D27)</f>
        <v>0</v>
      </c>
      <c r="AE27" s="462">
        <f>'5.DL soc.econom. analīze'!AD27*(1+'7. DL jut. analīze-Soc.'!$D27)</f>
        <v>0</v>
      </c>
      <c r="AF27" s="462">
        <f>'5.DL soc.econom. analīze'!AE27*(1+'7. DL jut. analīze-Soc.'!$D27)</f>
        <v>0</v>
      </c>
      <c r="AG27" s="462">
        <f>'5.DL soc.econom. analīze'!AF27*(1+'7. DL jut. analīze-Soc.'!$D27)</f>
        <v>0</v>
      </c>
      <c r="AH27" s="462">
        <f>'5.DL soc.econom. analīze'!AG27*(1+'7. DL jut. analīze-Soc.'!$D27)</f>
        <v>0</v>
      </c>
      <c r="AI27" s="462">
        <f>'5.DL soc.econom. analīze'!AH27*(1+'7. DL jut. analīze-Soc.'!$D27)</f>
        <v>0</v>
      </c>
      <c r="AJ27" s="462">
        <f>'5.DL soc.econom. analīze'!AI27*(1+'7. DL jut. analīze-Soc.'!$D27)</f>
        <v>0</v>
      </c>
    </row>
    <row r="28" spans="1:81" x14ac:dyDescent="0.2">
      <c r="A28" s="384" t="s">
        <v>184</v>
      </c>
      <c r="B28" s="461" t="str">
        <f>'5.DL soc.econom. analīze'!B28</f>
        <v>Zaudējumi...</v>
      </c>
      <c r="C28" s="394" t="s">
        <v>58</v>
      </c>
      <c r="D28" s="47">
        <v>0</v>
      </c>
      <c r="E28" s="390">
        <f t="shared" si="1"/>
        <v>0</v>
      </c>
      <c r="F28" s="390">
        <f t="shared" si="2"/>
        <v>0</v>
      </c>
      <c r="G28" s="462">
        <f>'5.DL soc.econom. analīze'!F28*(1+'7. DL jut. analīze-Soc.'!$D28)</f>
        <v>0</v>
      </c>
      <c r="H28" s="462">
        <f>'5.DL soc.econom. analīze'!G28*(1+'7. DL jut. analīze-Soc.'!$D28)</f>
        <v>0</v>
      </c>
      <c r="I28" s="462">
        <f>'5.DL soc.econom. analīze'!H28*(1+'7. DL jut. analīze-Soc.'!$D28)</f>
        <v>0</v>
      </c>
      <c r="J28" s="462">
        <f>'5.DL soc.econom. analīze'!I28*(1+'7. DL jut. analīze-Soc.'!$D28)</f>
        <v>0</v>
      </c>
      <c r="K28" s="462">
        <f>'5.DL soc.econom. analīze'!J28*(1+'7. DL jut. analīze-Soc.'!$D28)</f>
        <v>0</v>
      </c>
      <c r="L28" s="462">
        <f>'5.DL soc.econom. analīze'!K28*(1+'7. DL jut. analīze-Soc.'!$D28)</f>
        <v>0</v>
      </c>
      <c r="M28" s="462">
        <f>'5.DL soc.econom. analīze'!L28*(1+'7. DL jut. analīze-Soc.'!$D28)</f>
        <v>0</v>
      </c>
      <c r="N28" s="462">
        <f>'5.DL soc.econom. analīze'!M28*(1+'7. DL jut. analīze-Soc.'!$D28)</f>
        <v>0</v>
      </c>
      <c r="O28" s="462">
        <f>'5.DL soc.econom. analīze'!N28*(1+'7. DL jut. analīze-Soc.'!$D28)</f>
        <v>0</v>
      </c>
      <c r="P28" s="462">
        <f>'5.DL soc.econom. analīze'!O28*(1+'7. DL jut. analīze-Soc.'!$D28)</f>
        <v>0</v>
      </c>
      <c r="Q28" s="462">
        <f>'5.DL soc.econom. analīze'!P28*(1+'7. DL jut. analīze-Soc.'!$D28)</f>
        <v>0</v>
      </c>
      <c r="R28" s="462">
        <f>'5.DL soc.econom. analīze'!Q28*(1+'7. DL jut. analīze-Soc.'!$D28)</f>
        <v>0</v>
      </c>
      <c r="S28" s="462">
        <f>'5.DL soc.econom. analīze'!R28*(1+'7. DL jut. analīze-Soc.'!$D28)</f>
        <v>0</v>
      </c>
      <c r="T28" s="462">
        <f>'5.DL soc.econom. analīze'!S28*(1+'7. DL jut. analīze-Soc.'!$D28)</f>
        <v>0</v>
      </c>
      <c r="U28" s="462">
        <f>'5.DL soc.econom. analīze'!T28*(1+'7. DL jut. analīze-Soc.'!$D28)</f>
        <v>0</v>
      </c>
      <c r="V28" s="462">
        <f>'5.DL soc.econom. analīze'!U28*(1+'7. DL jut. analīze-Soc.'!$D28)</f>
        <v>0</v>
      </c>
      <c r="W28" s="462">
        <f>'5.DL soc.econom. analīze'!V28*(1+'7. DL jut. analīze-Soc.'!$D28)</f>
        <v>0</v>
      </c>
      <c r="X28" s="462">
        <f>'5.DL soc.econom. analīze'!W28*(1+'7. DL jut. analīze-Soc.'!$D28)</f>
        <v>0</v>
      </c>
      <c r="Y28" s="462">
        <f>'5.DL soc.econom. analīze'!X28*(1+'7. DL jut. analīze-Soc.'!$D28)</f>
        <v>0</v>
      </c>
      <c r="Z28" s="462">
        <f>'5.DL soc.econom. analīze'!Y28*(1+'7. DL jut. analīze-Soc.'!$D28)</f>
        <v>0</v>
      </c>
      <c r="AA28" s="462">
        <f>'5.DL soc.econom. analīze'!Z28*(1+'7. DL jut. analīze-Soc.'!$D28)</f>
        <v>0</v>
      </c>
      <c r="AB28" s="462">
        <f>'5.DL soc.econom. analīze'!AA28*(1+'7. DL jut. analīze-Soc.'!$D28)</f>
        <v>0</v>
      </c>
      <c r="AC28" s="462">
        <f>'5.DL soc.econom. analīze'!AB28*(1+'7. DL jut. analīze-Soc.'!$D28)</f>
        <v>0</v>
      </c>
      <c r="AD28" s="462">
        <f>'5.DL soc.econom. analīze'!AC28*(1+'7. DL jut. analīze-Soc.'!$D28)</f>
        <v>0</v>
      </c>
      <c r="AE28" s="462">
        <f>'5.DL soc.econom. analīze'!AD28*(1+'7. DL jut. analīze-Soc.'!$D28)</f>
        <v>0</v>
      </c>
      <c r="AF28" s="462">
        <f>'5.DL soc.econom. analīze'!AE28*(1+'7. DL jut. analīze-Soc.'!$D28)</f>
        <v>0</v>
      </c>
      <c r="AG28" s="462">
        <f>'5.DL soc.econom. analīze'!AF28*(1+'7. DL jut. analīze-Soc.'!$D28)</f>
        <v>0</v>
      </c>
      <c r="AH28" s="462">
        <f>'5.DL soc.econom. analīze'!AG28*(1+'7. DL jut. analīze-Soc.'!$D28)</f>
        <v>0</v>
      </c>
      <c r="AI28" s="462">
        <f>'5.DL soc.econom. analīze'!AH28*(1+'7. DL jut. analīze-Soc.'!$D28)</f>
        <v>0</v>
      </c>
      <c r="AJ28" s="462">
        <f>'5.DL soc.econom. analīze'!AI28*(1+'7. DL jut. analīze-Soc.'!$D28)</f>
        <v>0</v>
      </c>
    </row>
    <row r="29" spans="1:81" x14ac:dyDescent="0.2">
      <c r="A29" s="384" t="s">
        <v>185</v>
      </c>
      <c r="B29" s="461" t="str">
        <f>'5.DL soc.econom. analīze'!B29</f>
        <v>Zaudējumi...</v>
      </c>
      <c r="C29" s="394" t="s">
        <v>58</v>
      </c>
      <c r="D29" s="47">
        <v>0</v>
      </c>
      <c r="E29" s="390">
        <f t="shared" si="1"/>
        <v>0</v>
      </c>
      <c r="F29" s="390">
        <f t="shared" si="2"/>
        <v>0</v>
      </c>
      <c r="G29" s="462">
        <f>'5.DL soc.econom. analīze'!F29*(1+'7. DL jut. analīze-Soc.'!$D29)</f>
        <v>0</v>
      </c>
      <c r="H29" s="462">
        <f>'5.DL soc.econom. analīze'!G29*(1+'7. DL jut. analīze-Soc.'!$D29)</f>
        <v>0</v>
      </c>
      <c r="I29" s="462">
        <f>'5.DL soc.econom. analīze'!H29*(1+'7. DL jut. analīze-Soc.'!$D29)</f>
        <v>0</v>
      </c>
      <c r="J29" s="462">
        <f>'5.DL soc.econom. analīze'!I29*(1+'7. DL jut. analīze-Soc.'!$D29)</f>
        <v>0</v>
      </c>
      <c r="K29" s="462">
        <f>'5.DL soc.econom. analīze'!J29*(1+'7. DL jut. analīze-Soc.'!$D29)</f>
        <v>0</v>
      </c>
      <c r="L29" s="462">
        <f>'5.DL soc.econom. analīze'!K29*(1+'7. DL jut. analīze-Soc.'!$D29)</f>
        <v>0</v>
      </c>
      <c r="M29" s="462">
        <f>'5.DL soc.econom. analīze'!L29*(1+'7. DL jut. analīze-Soc.'!$D29)</f>
        <v>0</v>
      </c>
      <c r="N29" s="462">
        <f>'5.DL soc.econom. analīze'!M29*(1+'7. DL jut. analīze-Soc.'!$D29)</f>
        <v>0</v>
      </c>
      <c r="O29" s="462">
        <f>'5.DL soc.econom. analīze'!N29*(1+'7. DL jut. analīze-Soc.'!$D29)</f>
        <v>0</v>
      </c>
      <c r="P29" s="462">
        <f>'5.DL soc.econom. analīze'!O29*(1+'7. DL jut. analīze-Soc.'!$D29)</f>
        <v>0</v>
      </c>
      <c r="Q29" s="462">
        <f>'5.DL soc.econom. analīze'!P29*(1+'7. DL jut. analīze-Soc.'!$D29)</f>
        <v>0</v>
      </c>
      <c r="R29" s="462">
        <f>'5.DL soc.econom. analīze'!Q29*(1+'7. DL jut. analīze-Soc.'!$D29)</f>
        <v>0</v>
      </c>
      <c r="S29" s="462">
        <f>'5.DL soc.econom. analīze'!R29*(1+'7. DL jut. analīze-Soc.'!$D29)</f>
        <v>0</v>
      </c>
      <c r="T29" s="462">
        <f>'5.DL soc.econom. analīze'!S29*(1+'7. DL jut. analīze-Soc.'!$D29)</f>
        <v>0</v>
      </c>
      <c r="U29" s="462">
        <f>'5.DL soc.econom. analīze'!T29*(1+'7. DL jut. analīze-Soc.'!$D29)</f>
        <v>0</v>
      </c>
      <c r="V29" s="462">
        <f>'5.DL soc.econom. analīze'!U29*(1+'7. DL jut. analīze-Soc.'!$D29)</f>
        <v>0</v>
      </c>
      <c r="W29" s="462">
        <f>'5.DL soc.econom. analīze'!V29*(1+'7. DL jut. analīze-Soc.'!$D29)</f>
        <v>0</v>
      </c>
      <c r="X29" s="462">
        <f>'5.DL soc.econom. analīze'!W29*(1+'7. DL jut. analīze-Soc.'!$D29)</f>
        <v>0</v>
      </c>
      <c r="Y29" s="462">
        <f>'5.DL soc.econom. analīze'!X29*(1+'7. DL jut. analīze-Soc.'!$D29)</f>
        <v>0</v>
      </c>
      <c r="Z29" s="462">
        <f>'5.DL soc.econom. analīze'!Y29*(1+'7. DL jut. analīze-Soc.'!$D29)</f>
        <v>0</v>
      </c>
      <c r="AA29" s="462">
        <f>'5.DL soc.econom. analīze'!Z29*(1+'7. DL jut. analīze-Soc.'!$D29)</f>
        <v>0</v>
      </c>
      <c r="AB29" s="462">
        <f>'5.DL soc.econom. analīze'!AA29*(1+'7. DL jut. analīze-Soc.'!$D29)</f>
        <v>0</v>
      </c>
      <c r="AC29" s="462">
        <f>'5.DL soc.econom. analīze'!AB29*(1+'7. DL jut. analīze-Soc.'!$D29)</f>
        <v>0</v>
      </c>
      <c r="AD29" s="462">
        <f>'5.DL soc.econom. analīze'!AC29*(1+'7. DL jut. analīze-Soc.'!$D29)</f>
        <v>0</v>
      </c>
      <c r="AE29" s="462">
        <f>'5.DL soc.econom. analīze'!AD29*(1+'7. DL jut. analīze-Soc.'!$D29)</f>
        <v>0</v>
      </c>
      <c r="AF29" s="462">
        <f>'5.DL soc.econom. analīze'!AE29*(1+'7. DL jut. analīze-Soc.'!$D29)</f>
        <v>0</v>
      </c>
      <c r="AG29" s="462">
        <f>'5.DL soc.econom. analīze'!AF29*(1+'7. DL jut. analīze-Soc.'!$D29)</f>
        <v>0</v>
      </c>
      <c r="AH29" s="462">
        <f>'5.DL soc.econom. analīze'!AG29*(1+'7. DL jut. analīze-Soc.'!$D29)</f>
        <v>0</v>
      </c>
      <c r="AI29" s="462">
        <f>'5.DL soc.econom. analīze'!AH29*(1+'7. DL jut. analīze-Soc.'!$D29)</f>
        <v>0</v>
      </c>
      <c r="AJ29" s="462">
        <f>'5.DL soc.econom. analīze'!AI29*(1+'7. DL jut. analīze-Soc.'!$D29)</f>
        <v>0</v>
      </c>
    </row>
    <row r="30" spans="1:81" x14ac:dyDescent="0.2">
      <c r="A30" s="384" t="s">
        <v>186</v>
      </c>
      <c r="B30" s="461" t="str">
        <f>'5.DL soc.econom. analīze'!B30</f>
        <v>Zaudējumi...</v>
      </c>
      <c r="C30" s="394" t="s">
        <v>58</v>
      </c>
      <c r="D30" s="47">
        <v>0</v>
      </c>
      <c r="E30" s="390">
        <f t="shared" si="1"/>
        <v>0</v>
      </c>
      <c r="F30" s="390">
        <f t="shared" si="2"/>
        <v>0</v>
      </c>
      <c r="G30" s="462">
        <f>'5.DL soc.econom. analīze'!F30*(1+'7. DL jut. analīze-Soc.'!$D30)</f>
        <v>0</v>
      </c>
      <c r="H30" s="462">
        <f>'5.DL soc.econom. analīze'!G30*(1+'7. DL jut. analīze-Soc.'!$D30)</f>
        <v>0</v>
      </c>
      <c r="I30" s="462">
        <f>'5.DL soc.econom. analīze'!H30*(1+'7. DL jut. analīze-Soc.'!$D30)</f>
        <v>0</v>
      </c>
      <c r="J30" s="462">
        <f>'5.DL soc.econom. analīze'!I30*(1+'7. DL jut. analīze-Soc.'!$D30)</f>
        <v>0</v>
      </c>
      <c r="K30" s="462">
        <f>'5.DL soc.econom. analīze'!J30*(1+'7. DL jut. analīze-Soc.'!$D30)</f>
        <v>0</v>
      </c>
      <c r="L30" s="462">
        <f>'5.DL soc.econom. analīze'!K30*(1+'7. DL jut. analīze-Soc.'!$D30)</f>
        <v>0</v>
      </c>
      <c r="M30" s="462">
        <f>'5.DL soc.econom. analīze'!L30*(1+'7. DL jut. analīze-Soc.'!$D30)</f>
        <v>0</v>
      </c>
      <c r="N30" s="462">
        <f>'5.DL soc.econom. analīze'!M30*(1+'7. DL jut. analīze-Soc.'!$D30)</f>
        <v>0</v>
      </c>
      <c r="O30" s="462">
        <f>'5.DL soc.econom. analīze'!N30*(1+'7. DL jut. analīze-Soc.'!$D30)</f>
        <v>0</v>
      </c>
      <c r="P30" s="462">
        <f>'5.DL soc.econom. analīze'!O30*(1+'7. DL jut. analīze-Soc.'!$D30)</f>
        <v>0</v>
      </c>
      <c r="Q30" s="462">
        <f>'5.DL soc.econom. analīze'!P30*(1+'7. DL jut. analīze-Soc.'!$D30)</f>
        <v>0</v>
      </c>
      <c r="R30" s="462">
        <f>'5.DL soc.econom. analīze'!Q30*(1+'7. DL jut. analīze-Soc.'!$D30)</f>
        <v>0</v>
      </c>
      <c r="S30" s="462">
        <f>'5.DL soc.econom. analīze'!R30*(1+'7. DL jut. analīze-Soc.'!$D30)</f>
        <v>0</v>
      </c>
      <c r="T30" s="462">
        <f>'5.DL soc.econom. analīze'!S30*(1+'7. DL jut. analīze-Soc.'!$D30)</f>
        <v>0</v>
      </c>
      <c r="U30" s="462">
        <f>'5.DL soc.econom. analīze'!T30*(1+'7. DL jut. analīze-Soc.'!$D30)</f>
        <v>0</v>
      </c>
      <c r="V30" s="462">
        <f>'5.DL soc.econom. analīze'!U30*(1+'7. DL jut. analīze-Soc.'!$D30)</f>
        <v>0</v>
      </c>
      <c r="W30" s="462">
        <f>'5.DL soc.econom. analīze'!V30*(1+'7. DL jut. analīze-Soc.'!$D30)</f>
        <v>0</v>
      </c>
      <c r="X30" s="462">
        <f>'5.DL soc.econom. analīze'!W30*(1+'7. DL jut. analīze-Soc.'!$D30)</f>
        <v>0</v>
      </c>
      <c r="Y30" s="462">
        <f>'5.DL soc.econom. analīze'!X30*(1+'7. DL jut. analīze-Soc.'!$D30)</f>
        <v>0</v>
      </c>
      <c r="Z30" s="462">
        <f>'5.DL soc.econom. analīze'!Y30*(1+'7. DL jut. analīze-Soc.'!$D30)</f>
        <v>0</v>
      </c>
      <c r="AA30" s="462">
        <f>'5.DL soc.econom. analīze'!Z30*(1+'7. DL jut. analīze-Soc.'!$D30)</f>
        <v>0</v>
      </c>
      <c r="AB30" s="462">
        <f>'5.DL soc.econom. analīze'!AA30*(1+'7. DL jut. analīze-Soc.'!$D30)</f>
        <v>0</v>
      </c>
      <c r="AC30" s="462">
        <f>'5.DL soc.econom. analīze'!AB30*(1+'7. DL jut. analīze-Soc.'!$D30)</f>
        <v>0</v>
      </c>
      <c r="AD30" s="462">
        <f>'5.DL soc.econom. analīze'!AC30*(1+'7. DL jut. analīze-Soc.'!$D30)</f>
        <v>0</v>
      </c>
      <c r="AE30" s="462">
        <f>'5.DL soc.econom. analīze'!AD30*(1+'7. DL jut. analīze-Soc.'!$D30)</f>
        <v>0</v>
      </c>
      <c r="AF30" s="462">
        <f>'5.DL soc.econom. analīze'!AE30*(1+'7. DL jut. analīze-Soc.'!$D30)</f>
        <v>0</v>
      </c>
      <c r="AG30" s="462">
        <f>'5.DL soc.econom. analīze'!AF30*(1+'7. DL jut. analīze-Soc.'!$D30)</f>
        <v>0</v>
      </c>
      <c r="AH30" s="462">
        <f>'5.DL soc.econom. analīze'!AG30*(1+'7. DL jut. analīze-Soc.'!$D30)</f>
        <v>0</v>
      </c>
      <c r="AI30" s="462">
        <f>'5.DL soc.econom. analīze'!AH30*(1+'7. DL jut. analīze-Soc.'!$D30)</f>
        <v>0</v>
      </c>
      <c r="AJ30" s="462">
        <f>'5.DL soc.econom. analīze'!AI30*(1+'7. DL jut. analīze-Soc.'!$D30)</f>
        <v>0</v>
      </c>
    </row>
    <row r="31" spans="1:81" x14ac:dyDescent="0.2">
      <c r="A31" s="384" t="s">
        <v>187</v>
      </c>
      <c r="B31" s="461" t="str">
        <f>'5.DL soc.econom. analīze'!B31</f>
        <v>Zaudējumi...</v>
      </c>
      <c r="C31" s="394" t="s">
        <v>58</v>
      </c>
      <c r="D31" s="47">
        <v>0</v>
      </c>
      <c r="E31" s="390">
        <f t="shared" si="1"/>
        <v>0</v>
      </c>
      <c r="F31" s="390">
        <f t="shared" si="2"/>
        <v>0</v>
      </c>
      <c r="G31" s="462">
        <f>'5.DL soc.econom. analīze'!F31*(1+'7. DL jut. analīze-Soc.'!$D31)</f>
        <v>0</v>
      </c>
      <c r="H31" s="462">
        <f>'5.DL soc.econom. analīze'!G31*(1+'7. DL jut. analīze-Soc.'!$D31)</f>
        <v>0</v>
      </c>
      <c r="I31" s="462">
        <f>'5.DL soc.econom. analīze'!H31*(1+'7. DL jut. analīze-Soc.'!$D31)</f>
        <v>0</v>
      </c>
      <c r="J31" s="462">
        <f>'5.DL soc.econom. analīze'!I31*(1+'7. DL jut. analīze-Soc.'!$D31)</f>
        <v>0</v>
      </c>
      <c r="K31" s="462">
        <f>'5.DL soc.econom. analīze'!J31*(1+'7. DL jut. analīze-Soc.'!$D31)</f>
        <v>0</v>
      </c>
      <c r="L31" s="462">
        <f>'5.DL soc.econom. analīze'!K31*(1+'7. DL jut. analīze-Soc.'!$D31)</f>
        <v>0</v>
      </c>
      <c r="M31" s="462">
        <f>'5.DL soc.econom. analīze'!L31*(1+'7. DL jut. analīze-Soc.'!$D31)</f>
        <v>0</v>
      </c>
      <c r="N31" s="462">
        <f>'5.DL soc.econom. analīze'!M31*(1+'7. DL jut. analīze-Soc.'!$D31)</f>
        <v>0</v>
      </c>
      <c r="O31" s="462">
        <f>'5.DL soc.econom. analīze'!N31*(1+'7. DL jut. analīze-Soc.'!$D31)</f>
        <v>0</v>
      </c>
      <c r="P31" s="462">
        <f>'5.DL soc.econom. analīze'!O31*(1+'7. DL jut. analīze-Soc.'!$D31)</f>
        <v>0</v>
      </c>
      <c r="Q31" s="462">
        <f>'5.DL soc.econom. analīze'!P31*(1+'7. DL jut. analīze-Soc.'!$D31)</f>
        <v>0</v>
      </c>
      <c r="R31" s="462">
        <f>'5.DL soc.econom. analīze'!Q31*(1+'7. DL jut. analīze-Soc.'!$D31)</f>
        <v>0</v>
      </c>
      <c r="S31" s="462">
        <f>'5.DL soc.econom. analīze'!R31*(1+'7. DL jut. analīze-Soc.'!$D31)</f>
        <v>0</v>
      </c>
      <c r="T31" s="462">
        <f>'5.DL soc.econom. analīze'!S31*(1+'7. DL jut. analīze-Soc.'!$D31)</f>
        <v>0</v>
      </c>
      <c r="U31" s="462">
        <f>'5.DL soc.econom. analīze'!T31*(1+'7. DL jut. analīze-Soc.'!$D31)</f>
        <v>0</v>
      </c>
      <c r="V31" s="462">
        <f>'5.DL soc.econom. analīze'!U31*(1+'7. DL jut. analīze-Soc.'!$D31)</f>
        <v>0</v>
      </c>
      <c r="W31" s="462">
        <f>'5.DL soc.econom. analīze'!V31*(1+'7. DL jut. analīze-Soc.'!$D31)</f>
        <v>0</v>
      </c>
      <c r="X31" s="462">
        <f>'5.DL soc.econom. analīze'!W31*(1+'7. DL jut. analīze-Soc.'!$D31)</f>
        <v>0</v>
      </c>
      <c r="Y31" s="462">
        <f>'5.DL soc.econom. analīze'!X31*(1+'7. DL jut. analīze-Soc.'!$D31)</f>
        <v>0</v>
      </c>
      <c r="Z31" s="462">
        <f>'5.DL soc.econom. analīze'!Y31*(1+'7. DL jut. analīze-Soc.'!$D31)</f>
        <v>0</v>
      </c>
      <c r="AA31" s="462">
        <f>'5.DL soc.econom. analīze'!Z31*(1+'7. DL jut. analīze-Soc.'!$D31)</f>
        <v>0</v>
      </c>
      <c r="AB31" s="462">
        <f>'5.DL soc.econom. analīze'!AA31*(1+'7. DL jut. analīze-Soc.'!$D31)</f>
        <v>0</v>
      </c>
      <c r="AC31" s="462">
        <f>'5.DL soc.econom. analīze'!AB31*(1+'7. DL jut. analīze-Soc.'!$D31)</f>
        <v>0</v>
      </c>
      <c r="AD31" s="462">
        <f>'5.DL soc.econom. analīze'!AC31*(1+'7. DL jut. analīze-Soc.'!$D31)</f>
        <v>0</v>
      </c>
      <c r="AE31" s="462">
        <f>'5.DL soc.econom. analīze'!AD31*(1+'7. DL jut. analīze-Soc.'!$D31)</f>
        <v>0</v>
      </c>
      <c r="AF31" s="462">
        <f>'5.DL soc.econom. analīze'!AE31*(1+'7. DL jut. analīze-Soc.'!$D31)</f>
        <v>0</v>
      </c>
      <c r="AG31" s="462">
        <f>'5.DL soc.econom. analīze'!AF31*(1+'7. DL jut. analīze-Soc.'!$D31)</f>
        <v>0</v>
      </c>
      <c r="AH31" s="462">
        <f>'5.DL soc.econom. analīze'!AG31*(1+'7. DL jut. analīze-Soc.'!$D31)</f>
        <v>0</v>
      </c>
      <c r="AI31" s="462">
        <f>'5.DL soc.econom. analīze'!AH31*(1+'7. DL jut. analīze-Soc.'!$D31)</f>
        <v>0</v>
      </c>
      <c r="AJ31" s="462">
        <f>'5.DL soc.econom. analīze'!AI31*(1+'7. DL jut. analīze-Soc.'!$D31)</f>
        <v>0</v>
      </c>
    </row>
    <row r="32" spans="1:81" x14ac:dyDescent="0.2">
      <c r="A32" s="384" t="s">
        <v>188</v>
      </c>
      <c r="B32" s="461" t="str">
        <f>'5.DL soc.econom. analīze'!B32</f>
        <v>Zaudējumi...</v>
      </c>
      <c r="C32" s="394" t="s">
        <v>58</v>
      </c>
      <c r="D32" s="47">
        <v>0</v>
      </c>
      <c r="E32" s="390">
        <f t="shared" si="1"/>
        <v>0</v>
      </c>
      <c r="F32" s="390">
        <f t="shared" si="2"/>
        <v>0</v>
      </c>
      <c r="G32" s="462">
        <f>'5.DL soc.econom. analīze'!F32*(1+'7. DL jut. analīze-Soc.'!$D32)</f>
        <v>0</v>
      </c>
      <c r="H32" s="462">
        <f>'5.DL soc.econom. analīze'!G32*(1+'7. DL jut. analīze-Soc.'!$D32)</f>
        <v>0</v>
      </c>
      <c r="I32" s="462">
        <f>'5.DL soc.econom. analīze'!H32*(1+'7. DL jut. analīze-Soc.'!$D32)</f>
        <v>0</v>
      </c>
      <c r="J32" s="462">
        <f>'5.DL soc.econom. analīze'!I32*(1+'7. DL jut. analīze-Soc.'!$D32)</f>
        <v>0</v>
      </c>
      <c r="K32" s="462">
        <f>'5.DL soc.econom. analīze'!J32*(1+'7. DL jut. analīze-Soc.'!$D32)</f>
        <v>0</v>
      </c>
      <c r="L32" s="462">
        <f>'5.DL soc.econom. analīze'!K32*(1+'7. DL jut. analīze-Soc.'!$D32)</f>
        <v>0</v>
      </c>
      <c r="M32" s="462">
        <f>'5.DL soc.econom. analīze'!L32*(1+'7. DL jut. analīze-Soc.'!$D32)</f>
        <v>0</v>
      </c>
      <c r="N32" s="462">
        <f>'5.DL soc.econom. analīze'!M32*(1+'7. DL jut. analīze-Soc.'!$D32)</f>
        <v>0</v>
      </c>
      <c r="O32" s="462">
        <f>'5.DL soc.econom. analīze'!N32*(1+'7. DL jut. analīze-Soc.'!$D32)</f>
        <v>0</v>
      </c>
      <c r="P32" s="462">
        <f>'5.DL soc.econom. analīze'!O32*(1+'7. DL jut. analīze-Soc.'!$D32)</f>
        <v>0</v>
      </c>
      <c r="Q32" s="462">
        <f>'5.DL soc.econom. analīze'!P32*(1+'7. DL jut. analīze-Soc.'!$D32)</f>
        <v>0</v>
      </c>
      <c r="R32" s="462">
        <f>'5.DL soc.econom. analīze'!Q32*(1+'7. DL jut. analīze-Soc.'!$D32)</f>
        <v>0</v>
      </c>
      <c r="S32" s="462">
        <f>'5.DL soc.econom. analīze'!R32*(1+'7. DL jut. analīze-Soc.'!$D32)</f>
        <v>0</v>
      </c>
      <c r="T32" s="462">
        <f>'5.DL soc.econom. analīze'!S32*(1+'7. DL jut. analīze-Soc.'!$D32)</f>
        <v>0</v>
      </c>
      <c r="U32" s="462">
        <f>'5.DL soc.econom. analīze'!T32*(1+'7. DL jut. analīze-Soc.'!$D32)</f>
        <v>0</v>
      </c>
      <c r="V32" s="462">
        <f>'5.DL soc.econom. analīze'!U32*(1+'7. DL jut. analīze-Soc.'!$D32)</f>
        <v>0</v>
      </c>
      <c r="W32" s="462">
        <f>'5.DL soc.econom. analīze'!V32*(1+'7. DL jut. analīze-Soc.'!$D32)</f>
        <v>0</v>
      </c>
      <c r="X32" s="462">
        <f>'5.DL soc.econom. analīze'!W32*(1+'7. DL jut. analīze-Soc.'!$D32)</f>
        <v>0</v>
      </c>
      <c r="Y32" s="462">
        <f>'5.DL soc.econom. analīze'!X32*(1+'7. DL jut. analīze-Soc.'!$D32)</f>
        <v>0</v>
      </c>
      <c r="Z32" s="462">
        <f>'5.DL soc.econom. analīze'!Y32*(1+'7. DL jut. analīze-Soc.'!$D32)</f>
        <v>0</v>
      </c>
      <c r="AA32" s="462">
        <f>'5.DL soc.econom. analīze'!Z32*(1+'7. DL jut. analīze-Soc.'!$D32)</f>
        <v>0</v>
      </c>
      <c r="AB32" s="462">
        <f>'5.DL soc.econom. analīze'!AA32*(1+'7. DL jut. analīze-Soc.'!$D32)</f>
        <v>0</v>
      </c>
      <c r="AC32" s="462">
        <f>'5.DL soc.econom. analīze'!AB32*(1+'7. DL jut. analīze-Soc.'!$D32)</f>
        <v>0</v>
      </c>
      <c r="AD32" s="462">
        <f>'5.DL soc.econom. analīze'!AC32*(1+'7. DL jut. analīze-Soc.'!$D32)</f>
        <v>0</v>
      </c>
      <c r="AE32" s="462">
        <f>'5.DL soc.econom. analīze'!AD32*(1+'7. DL jut. analīze-Soc.'!$D32)</f>
        <v>0</v>
      </c>
      <c r="AF32" s="462">
        <f>'5.DL soc.econom. analīze'!AE32*(1+'7. DL jut. analīze-Soc.'!$D32)</f>
        <v>0</v>
      </c>
      <c r="AG32" s="462">
        <f>'5.DL soc.econom. analīze'!AF32*(1+'7. DL jut. analīze-Soc.'!$D32)</f>
        <v>0</v>
      </c>
      <c r="AH32" s="462">
        <f>'5.DL soc.econom. analīze'!AG32*(1+'7. DL jut. analīze-Soc.'!$D32)</f>
        <v>0</v>
      </c>
      <c r="AI32" s="462">
        <f>'5.DL soc.econom. analīze'!AH32*(1+'7. DL jut. analīze-Soc.'!$D32)</f>
        <v>0</v>
      </c>
      <c r="AJ32" s="462">
        <f>'5.DL soc.econom. analīze'!AI32*(1+'7. DL jut. analīze-Soc.'!$D32)</f>
        <v>0</v>
      </c>
    </row>
    <row r="33" spans="1:81" x14ac:dyDescent="0.2">
      <c r="A33" s="384" t="s">
        <v>196</v>
      </c>
      <c r="B33" s="461" t="str">
        <f>'5.DL soc.econom. analīze'!B33</f>
        <v>Zaudējumi...</v>
      </c>
      <c r="C33" s="394" t="s">
        <v>58</v>
      </c>
      <c r="D33" s="47">
        <v>0</v>
      </c>
      <c r="E33" s="390">
        <f t="shared" si="1"/>
        <v>0</v>
      </c>
      <c r="F33" s="390">
        <f t="shared" si="2"/>
        <v>0</v>
      </c>
      <c r="G33" s="462">
        <f>'5.DL soc.econom. analīze'!F33*(1+'7. DL jut. analīze-Soc.'!$D33)</f>
        <v>0</v>
      </c>
      <c r="H33" s="462">
        <f>'5.DL soc.econom. analīze'!G33*(1+'7. DL jut. analīze-Soc.'!$D33)</f>
        <v>0</v>
      </c>
      <c r="I33" s="462">
        <f>'5.DL soc.econom. analīze'!H33*(1+'7. DL jut. analīze-Soc.'!$D33)</f>
        <v>0</v>
      </c>
      <c r="J33" s="462">
        <f>'5.DL soc.econom. analīze'!I33*(1+'7. DL jut. analīze-Soc.'!$D33)</f>
        <v>0</v>
      </c>
      <c r="K33" s="462">
        <f>'5.DL soc.econom. analīze'!J33*(1+'7. DL jut. analīze-Soc.'!$D33)</f>
        <v>0</v>
      </c>
      <c r="L33" s="462">
        <f>'5.DL soc.econom. analīze'!K33*(1+'7. DL jut. analīze-Soc.'!$D33)</f>
        <v>0</v>
      </c>
      <c r="M33" s="462">
        <f>'5.DL soc.econom. analīze'!L33*(1+'7. DL jut. analīze-Soc.'!$D33)</f>
        <v>0</v>
      </c>
      <c r="N33" s="462">
        <f>'5.DL soc.econom. analīze'!M33*(1+'7. DL jut. analīze-Soc.'!$D33)</f>
        <v>0</v>
      </c>
      <c r="O33" s="462">
        <f>'5.DL soc.econom. analīze'!N33*(1+'7. DL jut. analīze-Soc.'!$D33)</f>
        <v>0</v>
      </c>
      <c r="P33" s="462">
        <f>'5.DL soc.econom. analīze'!O33*(1+'7. DL jut. analīze-Soc.'!$D33)</f>
        <v>0</v>
      </c>
      <c r="Q33" s="462">
        <f>'5.DL soc.econom. analīze'!P33*(1+'7. DL jut. analīze-Soc.'!$D33)</f>
        <v>0</v>
      </c>
      <c r="R33" s="462">
        <f>'5.DL soc.econom. analīze'!Q33*(1+'7. DL jut. analīze-Soc.'!$D33)</f>
        <v>0</v>
      </c>
      <c r="S33" s="462">
        <f>'5.DL soc.econom. analīze'!R33*(1+'7. DL jut. analīze-Soc.'!$D33)</f>
        <v>0</v>
      </c>
      <c r="T33" s="462">
        <f>'5.DL soc.econom. analīze'!S33*(1+'7. DL jut. analīze-Soc.'!$D33)</f>
        <v>0</v>
      </c>
      <c r="U33" s="462">
        <f>'5.DL soc.econom. analīze'!T33*(1+'7. DL jut. analīze-Soc.'!$D33)</f>
        <v>0</v>
      </c>
      <c r="V33" s="462">
        <f>'5.DL soc.econom. analīze'!U33*(1+'7. DL jut. analīze-Soc.'!$D33)</f>
        <v>0</v>
      </c>
      <c r="W33" s="462">
        <f>'5.DL soc.econom. analīze'!V33*(1+'7. DL jut. analīze-Soc.'!$D33)</f>
        <v>0</v>
      </c>
      <c r="X33" s="462">
        <f>'5.DL soc.econom. analīze'!W33*(1+'7. DL jut. analīze-Soc.'!$D33)</f>
        <v>0</v>
      </c>
      <c r="Y33" s="462">
        <f>'5.DL soc.econom. analīze'!X33*(1+'7. DL jut. analīze-Soc.'!$D33)</f>
        <v>0</v>
      </c>
      <c r="Z33" s="462">
        <f>'5.DL soc.econom. analīze'!Y33*(1+'7. DL jut. analīze-Soc.'!$D33)</f>
        <v>0</v>
      </c>
      <c r="AA33" s="462">
        <f>'5.DL soc.econom. analīze'!Z33*(1+'7. DL jut. analīze-Soc.'!$D33)</f>
        <v>0</v>
      </c>
      <c r="AB33" s="462">
        <f>'5.DL soc.econom. analīze'!AA33*(1+'7. DL jut. analīze-Soc.'!$D33)</f>
        <v>0</v>
      </c>
      <c r="AC33" s="462">
        <f>'5.DL soc.econom. analīze'!AB33*(1+'7. DL jut. analīze-Soc.'!$D33)</f>
        <v>0</v>
      </c>
      <c r="AD33" s="462">
        <f>'5.DL soc.econom. analīze'!AC33*(1+'7. DL jut. analīze-Soc.'!$D33)</f>
        <v>0</v>
      </c>
      <c r="AE33" s="462">
        <f>'5.DL soc.econom. analīze'!AD33*(1+'7. DL jut. analīze-Soc.'!$D33)</f>
        <v>0</v>
      </c>
      <c r="AF33" s="462">
        <f>'5.DL soc.econom. analīze'!AE33*(1+'7. DL jut. analīze-Soc.'!$D33)</f>
        <v>0</v>
      </c>
      <c r="AG33" s="462">
        <f>'5.DL soc.econom. analīze'!AF33*(1+'7. DL jut. analīze-Soc.'!$D33)</f>
        <v>0</v>
      </c>
      <c r="AH33" s="462">
        <f>'5.DL soc.econom. analīze'!AG33*(1+'7. DL jut. analīze-Soc.'!$D33)</f>
        <v>0</v>
      </c>
      <c r="AI33" s="462">
        <f>'5.DL soc.econom. analīze'!AH33*(1+'7. DL jut. analīze-Soc.'!$D33)</f>
        <v>0</v>
      </c>
      <c r="AJ33" s="462">
        <f>'5.DL soc.econom. analīze'!AI33*(1+'7. DL jut. analīze-Soc.'!$D33)</f>
        <v>0</v>
      </c>
    </row>
    <row r="34" spans="1:81" s="393" customFormat="1" x14ac:dyDescent="0.2">
      <c r="A34" s="387">
        <v>4</v>
      </c>
      <c r="B34" s="388" t="s">
        <v>198</v>
      </c>
      <c r="C34" s="389" t="s">
        <v>58</v>
      </c>
      <c r="D34" s="47">
        <v>0</v>
      </c>
      <c r="E34" s="390">
        <f t="shared" si="1"/>
        <v>0</v>
      </c>
      <c r="F34" s="390">
        <f t="shared" si="2"/>
        <v>0</v>
      </c>
      <c r="G34" s="391">
        <f>SUM(G35:G38)</f>
        <v>0</v>
      </c>
      <c r="H34" s="391">
        <f t="shared" ref="H34:AJ34" si="5">SUM(H35:H38)</f>
        <v>0</v>
      </c>
      <c r="I34" s="391">
        <f t="shared" si="5"/>
        <v>0</v>
      </c>
      <c r="J34" s="391">
        <f t="shared" si="5"/>
        <v>0</v>
      </c>
      <c r="K34" s="391">
        <f t="shared" si="5"/>
        <v>0</v>
      </c>
      <c r="L34" s="391">
        <f t="shared" si="5"/>
        <v>0</v>
      </c>
      <c r="M34" s="391">
        <f t="shared" si="5"/>
        <v>0</v>
      </c>
      <c r="N34" s="391">
        <f t="shared" si="5"/>
        <v>0</v>
      </c>
      <c r="O34" s="391">
        <f t="shared" si="5"/>
        <v>0</v>
      </c>
      <c r="P34" s="391">
        <f t="shared" si="5"/>
        <v>0</v>
      </c>
      <c r="Q34" s="391">
        <f t="shared" si="5"/>
        <v>0</v>
      </c>
      <c r="R34" s="391">
        <f t="shared" si="5"/>
        <v>0</v>
      </c>
      <c r="S34" s="391">
        <f t="shared" si="5"/>
        <v>0</v>
      </c>
      <c r="T34" s="391">
        <f t="shared" si="5"/>
        <v>0</v>
      </c>
      <c r="U34" s="391">
        <f t="shared" si="5"/>
        <v>0</v>
      </c>
      <c r="V34" s="391">
        <f t="shared" si="5"/>
        <v>0</v>
      </c>
      <c r="W34" s="391">
        <f t="shared" si="5"/>
        <v>0</v>
      </c>
      <c r="X34" s="391">
        <f t="shared" si="5"/>
        <v>0</v>
      </c>
      <c r="Y34" s="391">
        <f t="shared" si="5"/>
        <v>0</v>
      </c>
      <c r="Z34" s="391">
        <f t="shared" si="5"/>
        <v>0</v>
      </c>
      <c r="AA34" s="391">
        <f t="shared" si="5"/>
        <v>0</v>
      </c>
      <c r="AB34" s="391">
        <f t="shared" si="5"/>
        <v>0</v>
      </c>
      <c r="AC34" s="391">
        <f t="shared" si="5"/>
        <v>0</v>
      </c>
      <c r="AD34" s="391">
        <f t="shared" si="5"/>
        <v>0</v>
      </c>
      <c r="AE34" s="391">
        <f t="shared" si="5"/>
        <v>0</v>
      </c>
      <c r="AF34" s="391">
        <f t="shared" si="5"/>
        <v>0</v>
      </c>
      <c r="AG34" s="391">
        <f t="shared" si="5"/>
        <v>0</v>
      </c>
      <c r="AH34" s="391">
        <f t="shared" si="5"/>
        <v>0</v>
      </c>
      <c r="AI34" s="391">
        <f t="shared" si="5"/>
        <v>0</v>
      </c>
      <c r="AJ34" s="391">
        <f t="shared" si="5"/>
        <v>0</v>
      </c>
      <c r="AK34" s="305"/>
      <c r="AL34" s="392"/>
      <c r="AM34" s="392"/>
      <c r="AN34" s="392"/>
      <c r="AO34" s="392"/>
      <c r="AP34" s="392"/>
      <c r="AQ34" s="392"/>
      <c r="AR34" s="392"/>
      <c r="AS34" s="392"/>
      <c r="AT34" s="392"/>
      <c r="AU34" s="392"/>
      <c r="AV34" s="392"/>
      <c r="AW34" s="392"/>
      <c r="AX34" s="392"/>
      <c r="AY34" s="392"/>
      <c r="AZ34" s="392"/>
      <c r="BA34" s="392"/>
      <c r="BB34" s="392"/>
      <c r="BC34" s="392"/>
      <c r="BD34" s="392"/>
      <c r="BE34" s="392"/>
      <c r="BF34" s="392"/>
      <c r="BG34" s="392"/>
      <c r="BH34" s="392"/>
      <c r="BI34" s="392"/>
      <c r="BJ34" s="392"/>
      <c r="BK34" s="392"/>
      <c r="BL34" s="392"/>
      <c r="BM34" s="392"/>
      <c r="BN34" s="392"/>
      <c r="BO34" s="392"/>
      <c r="BP34" s="392"/>
      <c r="BQ34" s="392"/>
      <c r="BR34" s="392"/>
      <c r="BS34" s="392"/>
      <c r="BT34" s="392"/>
      <c r="BU34" s="392"/>
      <c r="BV34" s="392"/>
      <c r="BW34" s="392"/>
      <c r="BX34" s="392"/>
      <c r="BY34" s="392"/>
      <c r="BZ34" s="392"/>
      <c r="CA34" s="392"/>
      <c r="CB34" s="392"/>
      <c r="CC34" s="392"/>
    </row>
    <row r="35" spans="1:81" x14ac:dyDescent="0.2">
      <c r="A35" s="384" t="s">
        <v>134</v>
      </c>
      <c r="B35" s="461" t="str">
        <f>'5.DL soc.econom. analīze'!B35</f>
        <v>Investīciju izmaksas (-)</v>
      </c>
      <c r="C35" s="394" t="s">
        <v>58</v>
      </c>
      <c r="D35" s="47">
        <v>0</v>
      </c>
      <c r="E35" s="390">
        <f t="shared" si="1"/>
        <v>0</v>
      </c>
      <c r="F35" s="390">
        <f t="shared" si="2"/>
        <v>0</v>
      </c>
      <c r="G35" s="462">
        <f>'5.DL soc.econom. analīze'!F35*(1+'7. DL jut. analīze-Soc.'!$D35)</f>
        <v>0</v>
      </c>
      <c r="H35" s="462">
        <f>'5.DL soc.econom. analīze'!G35*(1+'7. DL jut. analīze-Soc.'!$D35)</f>
        <v>0</v>
      </c>
      <c r="I35" s="462">
        <f>'5.DL soc.econom. analīze'!H35*(1+'7. DL jut. analīze-Soc.'!$D35)</f>
        <v>0</v>
      </c>
      <c r="J35" s="462">
        <f>'5.DL soc.econom. analīze'!I35*(1+'7. DL jut. analīze-Soc.'!$D35)</f>
        <v>0</v>
      </c>
      <c r="K35" s="462">
        <f>'5.DL soc.econom. analīze'!J35*(1+'7. DL jut. analīze-Soc.'!$D35)</f>
        <v>0</v>
      </c>
      <c r="L35" s="462">
        <f>'5.DL soc.econom. analīze'!K35*(1+'7. DL jut. analīze-Soc.'!$D35)</f>
        <v>0</v>
      </c>
      <c r="M35" s="462">
        <f>'5.DL soc.econom. analīze'!L35*(1+'7. DL jut. analīze-Soc.'!$D35)</f>
        <v>0</v>
      </c>
      <c r="N35" s="462">
        <f>'5.DL soc.econom. analīze'!M35*(1+'7. DL jut. analīze-Soc.'!$D35)</f>
        <v>0</v>
      </c>
      <c r="O35" s="462">
        <f>'5.DL soc.econom. analīze'!N35*(1+'7. DL jut. analīze-Soc.'!$D35)</f>
        <v>0</v>
      </c>
      <c r="P35" s="462">
        <f>'5.DL soc.econom. analīze'!O35*(1+'7. DL jut. analīze-Soc.'!$D35)</f>
        <v>0</v>
      </c>
      <c r="Q35" s="462">
        <f>'5.DL soc.econom. analīze'!P35*(1+'7. DL jut. analīze-Soc.'!$D35)</f>
        <v>0</v>
      </c>
      <c r="R35" s="462">
        <f>'5.DL soc.econom. analīze'!Q35*(1+'7. DL jut. analīze-Soc.'!$D35)</f>
        <v>0</v>
      </c>
      <c r="S35" s="462">
        <f>'5.DL soc.econom. analīze'!R35*(1+'7. DL jut. analīze-Soc.'!$D35)</f>
        <v>0</v>
      </c>
      <c r="T35" s="462">
        <f>'5.DL soc.econom. analīze'!S35*(1+'7. DL jut. analīze-Soc.'!$D35)</f>
        <v>0</v>
      </c>
      <c r="U35" s="462">
        <f>'5.DL soc.econom. analīze'!T35*(1+'7. DL jut. analīze-Soc.'!$D35)</f>
        <v>0</v>
      </c>
      <c r="V35" s="462">
        <f>'5.DL soc.econom. analīze'!U35*(1+'7. DL jut. analīze-Soc.'!$D35)</f>
        <v>0</v>
      </c>
      <c r="W35" s="462">
        <f>'5.DL soc.econom. analīze'!V35*(1+'7. DL jut. analīze-Soc.'!$D35)</f>
        <v>0</v>
      </c>
      <c r="X35" s="462">
        <f>'5.DL soc.econom. analīze'!W35*(1+'7. DL jut. analīze-Soc.'!$D35)</f>
        <v>0</v>
      </c>
      <c r="Y35" s="462">
        <f>'5.DL soc.econom. analīze'!X35*(1+'7. DL jut. analīze-Soc.'!$D35)</f>
        <v>0</v>
      </c>
      <c r="Z35" s="462">
        <f>'5.DL soc.econom. analīze'!Y35*(1+'7. DL jut. analīze-Soc.'!$D35)</f>
        <v>0</v>
      </c>
      <c r="AA35" s="462">
        <f>'5.DL soc.econom. analīze'!Z35*(1+'7. DL jut. analīze-Soc.'!$D35)</f>
        <v>0</v>
      </c>
      <c r="AB35" s="462">
        <f>'5.DL soc.econom. analīze'!AA35*(1+'7. DL jut. analīze-Soc.'!$D35)</f>
        <v>0</v>
      </c>
      <c r="AC35" s="462">
        <f>'5.DL soc.econom. analīze'!AB35*(1+'7. DL jut. analīze-Soc.'!$D35)</f>
        <v>0</v>
      </c>
      <c r="AD35" s="462">
        <f>'5.DL soc.econom. analīze'!AC35*(1+'7. DL jut. analīze-Soc.'!$D35)</f>
        <v>0</v>
      </c>
      <c r="AE35" s="462">
        <f>'5.DL soc.econom. analīze'!AD35*(1+'7. DL jut. analīze-Soc.'!$D35)</f>
        <v>0</v>
      </c>
      <c r="AF35" s="462">
        <f>'5.DL soc.econom. analīze'!AE35*(1+'7. DL jut. analīze-Soc.'!$D35)</f>
        <v>0</v>
      </c>
      <c r="AG35" s="462">
        <f>'5.DL soc.econom. analīze'!AF35*(1+'7. DL jut. analīze-Soc.'!$D35)</f>
        <v>0</v>
      </c>
      <c r="AH35" s="462">
        <f>'5.DL soc.econom. analīze'!AG35*(1+'7. DL jut. analīze-Soc.'!$D35)</f>
        <v>0</v>
      </c>
      <c r="AI35" s="462">
        <f>'5.DL soc.econom. analīze'!AH35*(1+'7. DL jut. analīze-Soc.'!$D35)</f>
        <v>0</v>
      </c>
      <c r="AJ35" s="462">
        <f>'5.DL soc.econom. analīze'!AI35*(1+'7. DL jut. analīze-Soc.'!$D35)</f>
        <v>0</v>
      </c>
    </row>
    <row r="36" spans="1:81" x14ac:dyDescent="0.2">
      <c r="A36" s="384" t="s">
        <v>172</v>
      </c>
      <c r="B36" s="461" t="str">
        <f>'5.DL soc.econom. analīze'!B36</f>
        <v>Darbības izmaksas (+/-)</v>
      </c>
      <c r="C36" s="394" t="s">
        <v>58</v>
      </c>
      <c r="D36" s="47">
        <v>0</v>
      </c>
      <c r="E36" s="390">
        <f t="shared" si="1"/>
        <v>0</v>
      </c>
      <c r="F36" s="390">
        <f t="shared" si="2"/>
        <v>0</v>
      </c>
      <c r="G36" s="462">
        <f>'5.DL soc.econom. analīze'!F36*(1+'7. DL jut. analīze-Soc.'!$D36)</f>
        <v>0</v>
      </c>
      <c r="H36" s="462">
        <f>'5.DL soc.econom. analīze'!G36*(1+'7. DL jut. analīze-Soc.'!$D36)</f>
        <v>0</v>
      </c>
      <c r="I36" s="462">
        <f>'5.DL soc.econom. analīze'!H36*(1+'7. DL jut. analīze-Soc.'!$D36)</f>
        <v>0</v>
      </c>
      <c r="J36" s="462">
        <f>'5.DL soc.econom. analīze'!I36*(1+'7. DL jut. analīze-Soc.'!$D36)</f>
        <v>0</v>
      </c>
      <c r="K36" s="462">
        <f>'5.DL soc.econom. analīze'!J36*(1+'7. DL jut. analīze-Soc.'!$D36)</f>
        <v>0</v>
      </c>
      <c r="L36" s="462">
        <f>'5.DL soc.econom. analīze'!K36*(1+'7. DL jut. analīze-Soc.'!$D36)</f>
        <v>0</v>
      </c>
      <c r="M36" s="462">
        <f>'5.DL soc.econom. analīze'!L36*(1+'7. DL jut. analīze-Soc.'!$D36)</f>
        <v>0</v>
      </c>
      <c r="N36" s="462">
        <f>'5.DL soc.econom. analīze'!M36*(1+'7. DL jut. analīze-Soc.'!$D36)</f>
        <v>0</v>
      </c>
      <c r="O36" s="462">
        <f>'5.DL soc.econom. analīze'!N36*(1+'7. DL jut. analīze-Soc.'!$D36)</f>
        <v>0</v>
      </c>
      <c r="P36" s="462">
        <f>'5.DL soc.econom. analīze'!O36*(1+'7. DL jut. analīze-Soc.'!$D36)</f>
        <v>0</v>
      </c>
      <c r="Q36" s="462">
        <f>'5.DL soc.econom. analīze'!P36*(1+'7. DL jut. analīze-Soc.'!$D36)</f>
        <v>0</v>
      </c>
      <c r="R36" s="462">
        <f>'5.DL soc.econom. analīze'!Q36*(1+'7. DL jut. analīze-Soc.'!$D36)</f>
        <v>0</v>
      </c>
      <c r="S36" s="462">
        <f>'5.DL soc.econom. analīze'!R36*(1+'7. DL jut. analīze-Soc.'!$D36)</f>
        <v>0</v>
      </c>
      <c r="T36" s="462">
        <f>'5.DL soc.econom. analīze'!S36*(1+'7. DL jut. analīze-Soc.'!$D36)</f>
        <v>0</v>
      </c>
      <c r="U36" s="462">
        <f>'5.DL soc.econom. analīze'!T36*(1+'7. DL jut. analīze-Soc.'!$D36)</f>
        <v>0</v>
      </c>
      <c r="V36" s="462">
        <f>'5.DL soc.econom. analīze'!U36*(1+'7. DL jut. analīze-Soc.'!$D36)</f>
        <v>0</v>
      </c>
      <c r="W36" s="462">
        <f>'5.DL soc.econom. analīze'!V36*(1+'7. DL jut. analīze-Soc.'!$D36)</f>
        <v>0</v>
      </c>
      <c r="X36" s="462">
        <f>'5.DL soc.econom. analīze'!W36*(1+'7. DL jut. analīze-Soc.'!$D36)</f>
        <v>0</v>
      </c>
      <c r="Y36" s="462">
        <f>'5.DL soc.econom. analīze'!X36*(1+'7. DL jut. analīze-Soc.'!$D36)</f>
        <v>0</v>
      </c>
      <c r="Z36" s="462">
        <f>'5.DL soc.econom. analīze'!Y36*(1+'7. DL jut. analīze-Soc.'!$D36)</f>
        <v>0</v>
      </c>
      <c r="AA36" s="462">
        <f>'5.DL soc.econom. analīze'!Z36*(1+'7. DL jut. analīze-Soc.'!$D36)</f>
        <v>0</v>
      </c>
      <c r="AB36" s="462">
        <f>'5.DL soc.econom. analīze'!AA36*(1+'7. DL jut. analīze-Soc.'!$D36)</f>
        <v>0</v>
      </c>
      <c r="AC36" s="462">
        <f>'5.DL soc.econom. analīze'!AB36*(1+'7. DL jut. analīze-Soc.'!$D36)</f>
        <v>0</v>
      </c>
      <c r="AD36" s="462">
        <f>'5.DL soc.econom. analīze'!AC36*(1+'7. DL jut. analīze-Soc.'!$D36)</f>
        <v>0</v>
      </c>
      <c r="AE36" s="462">
        <f>'5.DL soc.econom. analīze'!AD36*(1+'7. DL jut. analīze-Soc.'!$D36)</f>
        <v>0</v>
      </c>
      <c r="AF36" s="462">
        <f>'5.DL soc.econom. analīze'!AE36*(1+'7. DL jut. analīze-Soc.'!$D36)</f>
        <v>0</v>
      </c>
      <c r="AG36" s="462">
        <f>'5.DL soc.econom. analīze'!AF36*(1+'7. DL jut. analīze-Soc.'!$D36)</f>
        <v>0</v>
      </c>
      <c r="AH36" s="462">
        <f>'5.DL soc.econom. analīze'!AG36*(1+'7. DL jut. analīze-Soc.'!$D36)</f>
        <v>0</v>
      </c>
      <c r="AI36" s="462">
        <f>'5.DL soc.econom. analīze'!AH36*(1+'7. DL jut. analīze-Soc.'!$D36)</f>
        <v>0</v>
      </c>
      <c r="AJ36" s="462">
        <f>'5.DL soc.econom. analīze'!AI36*(1+'7. DL jut. analīze-Soc.'!$D36)</f>
        <v>0</v>
      </c>
    </row>
    <row r="37" spans="1:81" x14ac:dyDescent="0.2">
      <c r="A37" s="396" t="s">
        <v>173</v>
      </c>
      <c r="B37" s="461" t="str">
        <f>'5.DL soc.econom. analīze'!B37</f>
        <v>Projekta atlikusī vērtība (+)</v>
      </c>
      <c r="C37" s="397" t="s">
        <v>58</v>
      </c>
      <c r="D37" s="47">
        <v>0</v>
      </c>
      <c r="E37" s="390">
        <f t="shared" si="1"/>
        <v>0</v>
      </c>
      <c r="F37" s="390">
        <f t="shared" si="2"/>
        <v>0</v>
      </c>
      <c r="G37" s="462">
        <f>'5.DL soc.econom. analīze'!F37*(1+'7. DL jut. analīze-Soc.'!$D37)</f>
        <v>0</v>
      </c>
      <c r="H37" s="462">
        <f>'5.DL soc.econom. analīze'!G37*(1+'7. DL jut. analīze-Soc.'!$D37)</f>
        <v>0</v>
      </c>
      <c r="I37" s="462">
        <f>'5.DL soc.econom. analīze'!H37*(1+'7. DL jut. analīze-Soc.'!$D37)</f>
        <v>0</v>
      </c>
      <c r="J37" s="462">
        <f>'5.DL soc.econom. analīze'!I37*(1+'7. DL jut. analīze-Soc.'!$D37)</f>
        <v>0</v>
      </c>
      <c r="K37" s="462">
        <f>'5.DL soc.econom. analīze'!J37*(1+'7. DL jut. analīze-Soc.'!$D37)</f>
        <v>0</v>
      </c>
      <c r="L37" s="462">
        <f>'5.DL soc.econom. analīze'!K37*(1+'7. DL jut. analīze-Soc.'!$D37)</f>
        <v>0</v>
      </c>
      <c r="M37" s="462">
        <f>'5.DL soc.econom. analīze'!L37*(1+'7. DL jut. analīze-Soc.'!$D37)</f>
        <v>0</v>
      </c>
      <c r="N37" s="462">
        <f>'5.DL soc.econom. analīze'!M37*(1+'7. DL jut. analīze-Soc.'!$D37)</f>
        <v>0</v>
      </c>
      <c r="O37" s="462">
        <f>'5.DL soc.econom. analīze'!N37*(1+'7. DL jut. analīze-Soc.'!$D37)</f>
        <v>0</v>
      </c>
      <c r="P37" s="462">
        <f>'5.DL soc.econom. analīze'!O37*(1+'7. DL jut. analīze-Soc.'!$D37)</f>
        <v>0</v>
      </c>
      <c r="Q37" s="462">
        <f>'5.DL soc.econom. analīze'!P37*(1+'7. DL jut. analīze-Soc.'!$D37)</f>
        <v>0</v>
      </c>
      <c r="R37" s="462">
        <f>'5.DL soc.econom. analīze'!Q37*(1+'7. DL jut. analīze-Soc.'!$D37)</f>
        <v>0</v>
      </c>
      <c r="S37" s="462">
        <f>'5.DL soc.econom. analīze'!R37*(1+'7. DL jut. analīze-Soc.'!$D37)</f>
        <v>0</v>
      </c>
      <c r="T37" s="462">
        <f>'5.DL soc.econom. analīze'!S37*(1+'7. DL jut. analīze-Soc.'!$D37)</f>
        <v>0</v>
      </c>
      <c r="U37" s="462">
        <f>'5.DL soc.econom. analīze'!T37*(1+'7. DL jut. analīze-Soc.'!$D37)</f>
        <v>0</v>
      </c>
      <c r="V37" s="462">
        <f>'5.DL soc.econom. analīze'!U37*(1+'7. DL jut. analīze-Soc.'!$D37)</f>
        <v>0</v>
      </c>
      <c r="W37" s="462">
        <f>'5.DL soc.econom. analīze'!V37*(1+'7. DL jut. analīze-Soc.'!$D37)</f>
        <v>0</v>
      </c>
      <c r="X37" s="462">
        <f>'5.DL soc.econom. analīze'!W37*(1+'7. DL jut. analīze-Soc.'!$D37)</f>
        <v>0</v>
      </c>
      <c r="Y37" s="462">
        <f>'5.DL soc.econom. analīze'!X37*(1+'7. DL jut. analīze-Soc.'!$D37)</f>
        <v>0</v>
      </c>
      <c r="Z37" s="462">
        <f>'5.DL soc.econom. analīze'!Y37*(1+'7. DL jut. analīze-Soc.'!$D37)</f>
        <v>0</v>
      </c>
      <c r="AA37" s="462">
        <f>'5.DL soc.econom. analīze'!Z37*(1+'7. DL jut. analīze-Soc.'!$D37)</f>
        <v>0</v>
      </c>
      <c r="AB37" s="462">
        <f>'5.DL soc.econom. analīze'!AA37*(1+'7. DL jut. analīze-Soc.'!$D37)</f>
        <v>0</v>
      </c>
      <c r="AC37" s="462">
        <f>'5.DL soc.econom. analīze'!AB37*(1+'7. DL jut. analīze-Soc.'!$D37)</f>
        <v>0</v>
      </c>
      <c r="AD37" s="462">
        <f>'5.DL soc.econom. analīze'!AC37*(1+'7. DL jut. analīze-Soc.'!$D37)</f>
        <v>0</v>
      </c>
      <c r="AE37" s="462">
        <f>'5.DL soc.econom. analīze'!AD37*(1+'7. DL jut. analīze-Soc.'!$D37)</f>
        <v>0</v>
      </c>
      <c r="AF37" s="462">
        <f>'5.DL soc.econom. analīze'!AE37*(1+'7. DL jut. analīze-Soc.'!$D37)</f>
        <v>0</v>
      </c>
      <c r="AG37" s="462">
        <f>'5.DL soc.econom. analīze'!AF37*(1+'7. DL jut. analīze-Soc.'!$D37)</f>
        <v>0</v>
      </c>
      <c r="AH37" s="462">
        <f>'5.DL soc.econom. analīze'!AG37*(1+'7. DL jut. analīze-Soc.'!$D37)</f>
        <v>0</v>
      </c>
      <c r="AI37" s="462">
        <f>'5.DL soc.econom. analīze'!AH37*(1+'7. DL jut. analīze-Soc.'!$D37)</f>
        <v>0</v>
      </c>
      <c r="AJ37" s="462">
        <f>'5.DL soc.econom. analīze'!AI37*(1+'7. DL jut. analīze-Soc.'!$D37)</f>
        <v>0</v>
      </c>
    </row>
    <row r="38" spans="1:81" s="393" customFormat="1" x14ac:dyDescent="0.2">
      <c r="A38" s="387">
        <v>5</v>
      </c>
      <c r="B38" s="388" t="s">
        <v>170</v>
      </c>
      <c r="C38" s="389" t="s">
        <v>58</v>
      </c>
      <c r="D38" s="47">
        <v>0</v>
      </c>
      <c r="E38" s="390">
        <f t="shared" si="1"/>
        <v>0</v>
      </c>
      <c r="F38" s="390">
        <f t="shared" si="2"/>
        <v>0</v>
      </c>
      <c r="G38" s="391">
        <f>SUM(G39:G41)</f>
        <v>0</v>
      </c>
      <c r="H38" s="391">
        <f t="shared" ref="H38:AJ38" si="6">SUM(H39:H41)</f>
        <v>0</v>
      </c>
      <c r="I38" s="391">
        <f t="shared" si="6"/>
        <v>0</v>
      </c>
      <c r="J38" s="391">
        <f t="shared" si="6"/>
        <v>0</v>
      </c>
      <c r="K38" s="391">
        <f t="shared" si="6"/>
        <v>0</v>
      </c>
      <c r="L38" s="391">
        <f t="shared" si="6"/>
        <v>0</v>
      </c>
      <c r="M38" s="391">
        <f t="shared" si="6"/>
        <v>0</v>
      </c>
      <c r="N38" s="391">
        <f t="shared" si="6"/>
        <v>0</v>
      </c>
      <c r="O38" s="391">
        <f t="shared" si="6"/>
        <v>0</v>
      </c>
      <c r="P38" s="391">
        <f t="shared" si="6"/>
        <v>0</v>
      </c>
      <c r="Q38" s="391">
        <f t="shared" si="6"/>
        <v>0</v>
      </c>
      <c r="R38" s="391">
        <f t="shared" si="6"/>
        <v>0</v>
      </c>
      <c r="S38" s="391">
        <f t="shared" si="6"/>
        <v>0</v>
      </c>
      <c r="T38" s="391">
        <f t="shared" si="6"/>
        <v>0</v>
      </c>
      <c r="U38" s="391">
        <f t="shared" si="6"/>
        <v>0</v>
      </c>
      <c r="V38" s="391">
        <f t="shared" si="6"/>
        <v>0</v>
      </c>
      <c r="W38" s="391">
        <f t="shared" si="6"/>
        <v>0</v>
      </c>
      <c r="X38" s="391">
        <f t="shared" si="6"/>
        <v>0</v>
      </c>
      <c r="Y38" s="391">
        <f t="shared" si="6"/>
        <v>0</v>
      </c>
      <c r="Z38" s="391">
        <f t="shared" si="6"/>
        <v>0</v>
      </c>
      <c r="AA38" s="391">
        <f t="shared" si="6"/>
        <v>0</v>
      </c>
      <c r="AB38" s="391">
        <f t="shared" si="6"/>
        <v>0</v>
      </c>
      <c r="AC38" s="391">
        <f t="shared" si="6"/>
        <v>0</v>
      </c>
      <c r="AD38" s="391">
        <f t="shared" si="6"/>
        <v>0</v>
      </c>
      <c r="AE38" s="391">
        <f t="shared" si="6"/>
        <v>0</v>
      </c>
      <c r="AF38" s="391">
        <f t="shared" si="6"/>
        <v>0</v>
      </c>
      <c r="AG38" s="391">
        <f t="shared" si="6"/>
        <v>0</v>
      </c>
      <c r="AH38" s="391">
        <f t="shared" si="6"/>
        <v>0</v>
      </c>
      <c r="AI38" s="391">
        <f t="shared" si="6"/>
        <v>0</v>
      </c>
      <c r="AJ38" s="391">
        <f t="shared" si="6"/>
        <v>0</v>
      </c>
      <c r="AK38" s="305"/>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2"/>
      <c r="BR38" s="392"/>
      <c r="BS38" s="392"/>
      <c r="BT38" s="392"/>
      <c r="BU38" s="392"/>
      <c r="BV38" s="392"/>
      <c r="BW38" s="392"/>
      <c r="BX38" s="392"/>
      <c r="BY38" s="392"/>
      <c r="BZ38" s="392"/>
      <c r="CA38" s="392"/>
      <c r="CB38" s="392"/>
      <c r="CC38" s="392"/>
    </row>
    <row r="39" spans="1:81" x14ac:dyDescent="0.2">
      <c r="A39" s="384" t="s">
        <v>199</v>
      </c>
      <c r="B39" s="461" t="str">
        <f>'5.DL soc.econom. analīze'!B39</f>
        <v>Projekta darbības izmaksu darbaspēka izmaksas (+/-)**</v>
      </c>
      <c r="C39" s="394" t="s">
        <v>58</v>
      </c>
      <c r="D39" s="47">
        <v>0</v>
      </c>
      <c r="E39" s="390">
        <f t="shared" si="1"/>
        <v>0</v>
      </c>
      <c r="F39" s="390">
        <f t="shared" si="2"/>
        <v>0</v>
      </c>
      <c r="G39" s="462">
        <f>'5.DL soc.econom. analīze'!F39*(1+'7. DL jut. analīze-Soc.'!$D39)</f>
        <v>0</v>
      </c>
      <c r="H39" s="462">
        <f>'5.DL soc.econom. analīze'!G39*(1+'7. DL jut. analīze-Soc.'!$D39)</f>
        <v>0</v>
      </c>
      <c r="I39" s="462">
        <f>'5.DL soc.econom. analīze'!H39*(1+'7. DL jut. analīze-Soc.'!$D39)</f>
        <v>0</v>
      </c>
      <c r="J39" s="462">
        <f>'5.DL soc.econom. analīze'!I39*(1+'7. DL jut. analīze-Soc.'!$D39)</f>
        <v>0</v>
      </c>
      <c r="K39" s="462">
        <f>'5.DL soc.econom. analīze'!J39*(1+'7. DL jut. analīze-Soc.'!$D39)</f>
        <v>0</v>
      </c>
      <c r="L39" s="462">
        <f>'5.DL soc.econom. analīze'!K39*(1+'7. DL jut. analīze-Soc.'!$D39)</f>
        <v>0</v>
      </c>
      <c r="M39" s="462">
        <f>'5.DL soc.econom. analīze'!L39*(1+'7. DL jut. analīze-Soc.'!$D39)</f>
        <v>0</v>
      </c>
      <c r="N39" s="462">
        <f>'5.DL soc.econom. analīze'!M39*(1+'7. DL jut. analīze-Soc.'!$D39)</f>
        <v>0</v>
      </c>
      <c r="O39" s="462">
        <f>'5.DL soc.econom. analīze'!N39*(1+'7. DL jut. analīze-Soc.'!$D39)</f>
        <v>0</v>
      </c>
      <c r="P39" s="462">
        <f>'5.DL soc.econom. analīze'!O39*(1+'7. DL jut. analīze-Soc.'!$D39)</f>
        <v>0</v>
      </c>
      <c r="Q39" s="462">
        <f>'5.DL soc.econom. analīze'!P39*(1+'7. DL jut. analīze-Soc.'!$D39)</f>
        <v>0</v>
      </c>
      <c r="R39" s="462">
        <f>'5.DL soc.econom. analīze'!Q39*(1+'7. DL jut. analīze-Soc.'!$D39)</f>
        <v>0</v>
      </c>
      <c r="S39" s="462">
        <f>'5.DL soc.econom. analīze'!R39*(1+'7. DL jut. analīze-Soc.'!$D39)</f>
        <v>0</v>
      </c>
      <c r="T39" s="462">
        <f>'5.DL soc.econom. analīze'!S39*(1+'7. DL jut. analīze-Soc.'!$D39)</f>
        <v>0</v>
      </c>
      <c r="U39" s="462">
        <f>'5.DL soc.econom. analīze'!T39*(1+'7. DL jut. analīze-Soc.'!$D39)</f>
        <v>0</v>
      </c>
      <c r="V39" s="462">
        <f>'5.DL soc.econom. analīze'!U39*(1+'7. DL jut. analīze-Soc.'!$D39)</f>
        <v>0</v>
      </c>
      <c r="W39" s="462">
        <f>'5.DL soc.econom. analīze'!V39*(1+'7. DL jut. analīze-Soc.'!$D39)</f>
        <v>0</v>
      </c>
      <c r="X39" s="462">
        <f>'5.DL soc.econom. analīze'!W39*(1+'7. DL jut. analīze-Soc.'!$D39)</f>
        <v>0</v>
      </c>
      <c r="Y39" s="462">
        <f>'5.DL soc.econom. analīze'!X39*(1+'7. DL jut. analīze-Soc.'!$D39)</f>
        <v>0</v>
      </c>
      <c r="Z39" s="462">
        <f>'5.DL soc.econom. analīze'!Y39*(1+'7. DL jut. analīze-Soc.'!$D39)</f>
        <v>0</v>
      </c>
      <c r="AA39" s="462">
        <f>'5.DL soc.econom. analīze'!Z39*(1+'7. DL jut. analīze-Soc.'!$D39)</f>
        <v>0</v>
      </c>
      <c r="AB39" s="462">
        <f>'5.DL soc.econom. analīze'!AA39*(1+'7. DL jut. analīze-Soc.'!$D39)</f>
        <v>0</v>
      </c>
      <c r="AC39" s="462">
        <f>'5.DL soc.econom. analīze'!AB39*(1+'7. DL jut. analīze-Soc.'!$D39)</f>
        <v>0</v>
      </c>
      <c r="AD39" s="462">
        <f>'5.DL soc.econom. analīze'!AC39*(1+'7. DL jut. analīze-Soc.'!$D39)</f>
        <v>0</v>
      </c>
      <c r="AE39" s="462">
        <f>'5.DL soc.econom. analīze'!AD39*(1+'7. DL jut. analīze-Soc.'!$D39)</f>
        <v>0</v>
      </c>
      <c r="AF39" s="462">
        <f>'5.DL soc.econom. analīze'!AE39*(1+'7. DL jut. analīze-Soc.'!$D39)</f>
        <v>0</v>
      </c>
      <c r="AG39" s="462">
        <f>'5.DL soc.econom. analīze'!AF39*(1+'7. DL jut. analīze-Soc.'!$D39)</f>
        <v>0</v>
      </c>
      <c r="AH39" s="462">
        <f>'5.DL soc.econom. analīze'!AG39*(1+'7. DL jut. analīze-Soc.'!$D39)</f>
        <v>0</v>
      </c>
      <c r="AI39" s="462">
        <f>'5.DL soc.econom. analīze'!AH39*(1+'7. DL jut. analīze-Soc.'!$D39)</f>
        <v>0</v>
      </c>
      <c r="AJ39" s="462">
        <f>'5.DL soc.econom. analīze'!AI39*(1+'7. DL jut. analīze-Soc.'!$D39)</f>
        <v>0</v>
      </c>
    </row>
    <row r="40" spans="1:81" x14ac:dyDescent="0.2">
      <c r="A40" s="384" t="s">
        <v>200</v>
      </c>
      <c r="B40" s="461" t="str">
        <f>'5.DL soc.econom. analīze'!B40</f>
        <v>Investīciju darba spēka izmaksas (+)**</v>
      </c>
      <c r="C40" s="394" t="s">
        <v>58</v>
      </c>
      <c r="D40" s="47">
        <v>0</v>
      </c>
      <c r="E40" s="390">
        <f t="shared" si="1"/>
        <v>0</v>
      </c>
      <c r="F40" s="390">
        <f t="shared" si="2"/>
        <v>0</v>
      </c>
      <c r="G40" s="462">
        <f>'5.DL soc.econom. analīze'!F40*(1+'7. DL jut. analīze-Soc.'!$D40)</f>
        <v>0</v>
      </c>
      <c r="H40" s="462">
        <f>'5.DL soc.econom. analīze'!G40*(1+'7. DL jut. analīze-Soc.'!$D40)</f>
        <v>0</v>
      </c>
      <c r="I40" s="462">
        <f>'5.DL soc.econom. analīze'!H40*(1+'7. DL jut. analīze-Soc.'!$D40)</f>
        <v>0</v>
      </c>
      <c r="J40" s="462">
        <f>'5.DL soc.econom. analīze'!I40*(1+'7. DL jut. analīze-Soc.'!$D40)</f>
        <v>0</v>
      </c>
      <c r="K40" s="462">
        <f>'5.DL soc.econom. analīze'!J40*(1+'7. DL jut. analīze-Soc.'!$D40)</f>
        <v>0</v>
      </c>
      <c r="L40" s="462">
        <f>'5.DL soc.econom. analīze'!K40*(1+'7. DL jut. analīze-Soc.'!$D40)</f>
        <v>0</v>
      </c>
      <c r="M40" s="462">
        <f>'5.DL soc.econom. analīze'!L40*(1+'7. DL jut. analīze-Soc.'!$D40)</f>
        <v>0</v>
      </c>
      <c r="N40" s="462">
        <f>'5.DL soc.econom. analīze'!M40*(1+'7. DL jut. analīze-Soc.'!$D40)</f>
        <v>0</v>
      </c>
      <c r="O40" s="462">
        <f>'5.DL soc.econom. analīze'!N40*(1+'7. DL jut. analīze-Soc.'!$D40)</f>
        <v>0</v>
      </c>
      <c r="P40" s="462">
        <f>'5.DL soc.econom. analīze'!O40*(1+'7. DL jut. analīze-Soc.'!$D40)</f>
        <v>0</v>
      </c>
      <c r="Q40" s="462">
        <f>'5.DL soc.econom. analīze'!P40*(1+'7. DL jut. analīze-Soc.'!$D40)</f>
        <v>0</v>
      </c>
      <c r="R40" s="462">
        <f>'5.DL soc.econom. analīze'!Q40*(1+'7. DL jut. analīze-Soc.'!$D40)</f>
        <v>0</v>
      </c>
      <c r="S40" s="462">
        <f>'5.DL soc.econom. analīze'!R40*(1+'7. DL jut. analīze-Soc.'!$D40)</f>
        <v>0</v>
      </c>
      <c r="T40" s="462">
        <f>'5.DL soc.econom. analīze'!S40*(1+'7. DL jut. analīze-Soc.'!$D40)</f>
        <v>0</v>
      </c>
      <c r="U40" s="462">
        <f>'5.DL soc.econom. analīze'!T40*(1+'7. DL jut. analīze-Soc.'!$D40)</f>
        <v>0</v>
      </c>
      <c r="V40" s="462">
        <f>'5.DL soc.econom. analīze'!U40*(1+'7. DL jut. analīze-Soc.'!$D40)</f>
        <v>0</v>
      </c>
      <c r="W40" s="462">
        <f>'5.DL soc.econom. analīze'!V40*(1+'7. DL jut. analīze-Soc.'!$D40)</f>
        <v>0</v>
      </c>
      <c r="X40" s="462">
        <f>'5.DL soc.econom. analīze'!W40*(1+'7. DL jut. analīze-Soc.'!$D40)</f>
        <v>0</v>
      </c>
      <c r="Y40" s="462">
        <f>'5.DL soc.econom. analīze'!X40*(1+'7. DL jut. analīze-Soc.'!$D40)</f>
        <v>0</v>
      </c>
      <c r="Z40" s="462">
        <f>'5.DL soc.econom. analīze'!Y40*(1+'7. DL jut. analīze-Soc.'!$D40)</f>
        <v>0</v>
      </c>
      <c r="AA40" s="462">
        <f>'5.DL soc.econom. analīze'!Z40*(1+'7. DL jut. analīze-Soc.'!$D40)</f>
        <v>0</v>
      </c>
      <c r="AB40" s="462">
        <f>'5.DL soc.econom. analīze'!AA40*(1+'7. DL jut. analīze-Soc.'!$D40)</f>
        <v>0</v>
      </c>
      <c r="AC40" s="462">
        <f>'5.DL soc.econom. analīze'!AB40*(1+'7. DL jut. analīze-Soc.'!$D40)</f>
        <v>0</v>
      </c>
      <c r="AD40" s="462">
        <f>'5.DL soc.econom. analīze'!AC40*(1+'7. DL jut. analīze-Soc.'!$D40)</f>
        <v>0</v>
      </c>
      <c r="AE40" s="462">
        <f>'5.DL soc.econom. analīze'!AD40*(1+'7. DL jut. analīze-Soc.'!$D40)</f>
        <v>0</v>
      </c>
      <c r="AF40" s="462">
        <f>'5.DL soc.econom. analīze'!AE40*(1+'7. DL jut. analīze-Soc.'!$D40)</f>
        <v>0</v>
      </c>
      <c r="AG40" s="462">
        <f>'5.DL soc.econom. analīze'!AF40*(1+'7. DL jut. analīze-Soc.'!$D40)</f>
        <v>0</v>
      </c>
      <c r="AH40" s="462">
        <f>'5.DL soc.econom. analīze'!AG40*(1+'7. DL jut. analīze-Soc.'!$D40)</f>
        <v>0</v>
      </c>
      <c r="AI40" s="462">
        <f>'5.DL soc.econom. analīze'!AH40*(1+'7. DL jut. analīze-Soc.'!$D40)</f>
        <v>0</v>
      </c>
      <c r="AJ40" s="462">
        <f>'5.DL soc.econom. analīze'!AI40*(1+'7. DL jut. analīze-Soc.'!$D40)</f>
        <v>0</v>
      </c>
    </row>
    <row r="41" spans="1:81" x14ac:dyDescent="0.2">
      <c r="A41" s="396" t="s">
        <v>201</v>
      </c>
      <c r="B41" s="461" t="str">
        <f>'5.DL soc.econom. analīze'!B41</f>
        <v>Citas fiskālās korekcijas (+)*</v>
      </c>
      <c r="C41" s="397" t="s">
        <v>58</v>
      </c>
      <c r="D41" s="47">
        <v>0</v>
      </c>
      <c r="E41" s="390">
        <f t="shared" si="1"/>
        <v>0</v>
      </c>
      <c r="F41" s="390">
        <f t="shared" si="2"/>
        <v>0</v>
      </c>
      <c r="G41" s="462">
        <f>'5.DL soc.econom. analīze'!F41*(1+'7. DL jut. analīze-Soc.'!$D41)</f>
        <v>0</v>
      </c>
      <c r="H41" s="462">
        <f>'5.DL soc.econom. analīze'!G41*(1+'7. DL jut. analīze-Soc.'!$D41)</f>
        <v>0</v>
      </c>
      <c r="I41" s="462">
        <f>'5.DL soc.econom. analīze'!H41*(1+'7. DL jut. analīze-Soc.'!$D41)</f>
        <v>0</v>
      </c>
      <c r="J41" s="462">
        <f>'5.DL soc.econom. analīze'!I41*(1+'7. DL jut. analīze-Soc.'!$D41)</f>
        <v>0</v>
      </c>
      <c r="K41" s="462">
        <f>'5.DL soc.econom. analīze'!J41*(1+'7. DL jut. analīze-Soc.'!$D41)</f>
        <v>0</v>
      </c>
      <c r="L41" s="462">
        <f>'5.DL soc.econom. analīze'!K41*(1+'7. DL jut. analīze-Soc.'!$D41)</f>
        <v>0</v>
      </c>
      <c r="M41" s="462">
        <f>'5.DL soc.econom. analīze'!L41*(1+'7. DL jut. analīze-Soc.'!$D41)</f>
        <v>0</v>
      </c>
      <c r="N41" s="462">
        <f>'5.DL soc.econom. analīze'!M41*(1+'7. DL jut. analīze-Soc.'!$D41)</f>
        <v>0</v>
      </c>
      <c r="O41" s="462">
        <f>'5.DL soc.econom. analīze'!N41*(1+'7. DL jut. analīze-Soc.'!$D41)</f>
        <v>0</v>
      </c>
      <c r="P41" s="462">
        <f>'5.DL soc.econom. analīze'!O41*(1+'7. DL jut. analīze-Soc.'!$D41)</f>
        <v>0</v>
      </c>
      <c r="Q41" s="462">
        <f>'5.DL soc.econom. analīze'!P41*(1+'7. DL jut. analīze-Soc.'!$D41)</f>
        <v>0</v>
      </c>
      <c r="R41" s="462">
        <f>'5.DL soc.econom. analīze'!Q41*(1+'7. DL jut. analīze-Soc.'!$D41)</f>
        <v>0</v>
      </c>
      <c r="S41" s="462">
        <f>'5.DL soc.econom. analīze'!R41*(1+'7. DL jut. analīze-Soc.'!$D41)</f>
        <v>0</v>
      </c>
      <c r="T41" s="462">
        <f>'5.DL soc.econom. analīze'!S41*(1+'7. DL jut. analīze-Soc.'!$D41)</f>
        <v>0</v>
      </c>
      <c r="U41" s="462">
        <f>'5.DL soc.econom. analīze'!T41*(1+'7. DL jut. analīze-Soc.'!$D41)</f>
        <v>0</v>
      </c>
      <c r="V41" s="462">
        <f>'5.DL soc.econom. analīze'!U41*(1+'7. DL jut. analīze-Soc.'!$D41)</f>
        <v>0</v>
      </c>
      <c r="W41" s="462">
        <f>'5.DL soc.econom. analīze'!V41*(1+'7. DL jut. analīze-Soc.'!$D41)</f>
        <v>0</v>
      </c>
      <c r="X41" s="462">
        <f>'5.DL soc.econom. analīze'!W41*(1+'7. DL jut. analīze-Soc.'!$D41)</f>
        <v>0</v>
      </c>
      <c r="Y41" s="462">
        <f>'5.DL soc.econom. analīze'!X41*(1+'7. DL jut. analīze-Soc.'!$D41)</f>
        <v>0</v>
      </c>
      <c r="Z41" s="462">
        <f>'5.DL soc.econom. analīze'!Y41*(1+'7. DL jut. analīze-Soc.'!$D41)</f>
        <v>0</v>
      </c>
      <c r="AA41" s="462">
        <f>'5.DL soc.econom. analīze'!Z41*(1+'7. DL jut. analīze-Soc.'!$D41)</f>
        <v>0</v>
      </c>
      <c r="AB41" s="462">
        <f>'5.DL soc.econom. analīze'!AA41*(1+'7. DL jut. analīze-Soc.'!$D41)</f>
        <v>0</v>
      </c>
      <c r="AC41" s="462">
        <f>'5.DL soc.econom. analīze'!AB41*(1+'7. DL jut. analīze-Soc.'!$D41)</f>
        <v>0</v>
      </c>
      <c r="AD41" s="462">
        <f>'5.DL soc.econom. analīze'!AC41*(1+'7. DL jut. analīze-Soc.'!$D41)</f>
        <v>0</v>
      </c>
      <c r="AE41" s="462">
        <f>'5.DL soc.econom. analīze'!AD41*(1+'7. DL jut. analīze-Soc.'!$D41)</f>
        <v>0</v>
      </c>
      <c r="AF41" s="462">
        <f>'5.DL soc.econom. analīze'!AE41*(1+'7. DL jut. analīze-Soc.'!$D41)</f>
        <v>0</v>
      </c>
      <c r="AG41" s="462">
        <f>'5.DL soc.econom. analīze'!AF41*(1+'7. DL jut. analīze-Soc.'!$D41)</f>
        <v>0</v>
      </c>
      <c r="AH41" s="462">
        <f>'5.DL soc.econom. analīze'!AG41*(1+'7. DL jut. analīze-Soc.'!$D41)</f>
        <v>0</v>
      </c>
      <c r="AI41" s="462">
        <f>'5.DL soc.econom. analīze'!AH41*(1+'7. DL jut. analīze-Soc.'!$D41)</f>
        <v>0</v>
      </c>
      <c r="AJ41" s="462">
        <f>'5.DL soc.econom. analīze'!AI41*(1+'7. DL jut. analīze-Soc.'!$D41)</f>
        <v>0</v>
      </c>
    </row>
    <row r="42" spans="1:81" x14ac:dyDescent="0.2">
      <c r="A42" s="399"/>
      <c r="B42" s="400" t="s">
        <v>118</v>
      </c>
      <c r="C42" s="399"/>
      <c r="D42" s="399"/>
      <c r="E42" s="401">
        <f t="shared" si="1"/>
        <v>0</v>
      </c>
      <c r="F42" s="401">
        <f t="shared" si="2"/>
        <v>0</v>
      </c>
      <c r="G42" s="402">
        <f>G8+G18+G24+G34</f>
        <v>0</v>
      </c>
      <c r="H42" s="402">
        <f t="shared" ref="H42:AJ42" si="7">H8+H18+H24+H34</f>
        <v>0</v>
      </c>
      <c r="I42" s="402">
        <f t="shared" si="7"/>
        <v>0</v>
      </c>
      <c r="J42" s="402">
        <f t="shared" si="7"/>
        <v>0</v>
      </c>
      <c r="K42" s="402">
        <f t="shared" si="7"/>
        <v>0</v>
      </c>
      <c r="L42" s="402">
        <f t="shared" si="7"/>
        <v>0</v>
      </c>
      <c r="M42" s="402">
        <f t="shared" si="7"/>
        <v>0</v>
      </c>
      <c r="N42" s="402">
        <f t="shared" si="7"/>
        <v>0</v>
      </c>
      <c r="O42" s="402">
        <f t="shared" si="7"/>
        <v>0</v>
      </c>
      <c r="P42" s="402">
        <f t="shared" si="7"/>
        <v>0</v>
      </c>
      <c r="Q42" s="402">
        <f t="shared" si="7"/>
        <v>0</v>
      </c>
      <c r="R42" s="402">
        <f t="shared" si="7"/>
        <v>0</v>
      </c>
      <c r="S42" s="402">
        <f t="shared" si="7"/>
        <v>0</v>
      </c>
      <c r="T42" s="402">
        <f t="shared" si="7"/>
        <v>0</v>
      </c>
      <c r="U42" s="402">
        <f t="shared" si="7"/>
        <v>0</v>
      </c>
      <c r="V42" s="402">
        <f t="shared" si="7"/>
        <v>0</v>
      </c>
      <c r="W42" s="402">
        <f t="shared" si="7"/>
        <v>0</v>
      </c>
      <c r="X42" s="402">
        <f t="shared" si="7"/>
        <v>0</v>
      </c>
      <c r="Y42" s="402">
        <f t="shared" si="7"/>
        <v>0</v>
      </c>
      <c r="Z42" s="402">
        <f t="shared" si="7"/>
        <v>0</v>
      </c>
      <c r="AA42" s="402">
        <f t="shared" si="7"/>
        <v>0</v>
      </c>
      <c r="AB42" s="402">
        <f t="shared" si="7"/>
        <v>0</v>
      </c>
      <c r="AC42" s="402">
        <f t="shared" si="7"/>
        <v>0</v>
      </c>
      <c r="AD42" s="402">
        <f t="shared" si="7"/>
        <v>0</v>
      </c>
      <c r="AE42" s="402">
        <f t="shared" si="7"/>
        <v>0</v>
      </c>
      <c r="AF42" s="402">
        <f t="shared" si="7"/>
        <v>0</v>
      </c>
      <c r="AG42" s="402">
        <f t="shared" si="7"/>
        <v>0</v>
      </c>
      <c r="AH42" s="402">
        <f t="shared" si="7"/>
        <v>0</v>
      </c>
      <c r="AI42" s="402">
        <f t="shared" si="7"/>
        <v>0</v>
      </c>
      <c r="AJ42" s="402">
        <f t="shared" si="7"/>
        <v>0</v>
      </c>
      <c r="AK42" s="403"/>
      <c r="AL42" s="403"/>
    </row>
    <row r="43" spans="1:81" s="305" customFormat="1" x14ac:dyDescent="0.2"/>
    <row r="44" spans="1:81" s="241" customFormat="1" x14ac:dyDescent="0.2">
      <c r="A44" s="387">
        <v>6</v>
      </c>
      <c r="B44" s="388" t="s">
        <v>189</v>
      </c>
      <c r="C44" s="388"/>
      <c r="D44" s="464"/>
      <c r="E44" s="647" t="s">
        <v>216</v>
      </c>
      <c r="F44" s="648"/>
      <c r="G44" s="648" t="s">
        <v>217</v>
      </c>
      <c r="H44" s="648"/>
      <c r="I44" s="648" t="s">
        <v>218</v>
      </c>
      <c r="J44" s="649"/>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row>
    <row r="45" spans="1:81" s="241" customFormat="1" x14ac:dyDescent="0.2">
      <c r="A45" s="404" t="s">
        <v>99</v>
      </c>
      <c r="B45" s="272" t="s">
        <v>190</v>
      </c>
      <c r="C45" s="272"/>
      <c r="D45" s="272"/>
      <c r="E45" s="650">
        <f>'5.DL soc.econom. analīze'!D44</f>
        <v>0</v>
      </c>
      <c r="F45" s="651"/>
      <c r="G45" s="465">
        <f>E42</f>
        <v>0</v>
      </c>
      <c r="H45" s="466"/>
      <c r="I45" s="645" t="e">
        <f>G45/E45-1</f>
        <v>#DIV/0!</v>
      </c>
      <c r="J45" s="646"/>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row>
    <row r="46" spans="1:81" s="241" customFormat="1" ht="12.75" customHeight="1" x14ac:dyDescent="0.25">
      <c r="A46" s="408"/>
      <c r="B46" s="409"/>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row>
    <row r="47" spans="1:81" s="305" customFormat="1" x14ac:dyDescent="0.2"/>
    <row r="48" spans="1:81" s="305" customFormat="1" x14ac:dyDescent="0.2"/>
    <row r="49" s="305" customFormat="1" x14ac:dyDescent="0.2"/>
    <row r="50" s="305" customFormat="1" x14ac:dyDescent="0.2"/>
    <row r="51" s="305" customFormat="1" x14ac:dyDescent="0.2"/>
    <row r="52" s="305" customFormat="1" x14ac:dyDescent="0.2"/>
    <row r="53" s="305" customFormat="1" x14ac:dyDescent="0.2"/>
    <row r="54" s="305" customFormat="1" x14ac:dyDescent="0.2"/>
    <row r="55" s="305" customFormat="1" x14ac:dyDescent="0.2"/>
    <row r="56" s="305" customFormat="1" x14ac:dyDescent="0.2"/>
    <row r="57" s="305" customFormat="1" x14ac:dyDescent="0.2"/>
    <row r="58" s="305" customFormat="1" x14ac:dyDescent="0.2"/>
    <row r="59" s="305" customFormat="1" x14ac:dyDescent="0.2"/>
    <row r="60" s="305" customFormat="1" x14ac:dyDescent="0.2"/>
    <row r="61" s="305" customFormat="1" x14ac:dyDescent="0.2"/>
    <row r="62" s="305" customFormat="1" x14ac:dyDescent="0.2"/>
    <row r="63" s="305" customFormat="1" x14ac:dyDescent="0.2"/>
    <row r="64"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sheetData>
  <sheetProtection algorithmName="SHA-512" hashValue="OG6vO/V7OyQebuZtam5OIiYWLIn858a8oxkgzz8Fhg5LqnyL2o2h3E6vRQdxIEzizehGSTt+4sExTwCjBVYtsA==" saltValue="RW2ZFzIenk13sDhKaTRM4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D29" sqref="D29"/>
    </sheetView>
  </sheetViews>
  <sheetFormatPr defaultColWidth="9.140625" defaultRowHeight="15.75" x14ac:dyDescent="0.25"/>
  <cols>
    <col min="1" max="1" width="6" style="190" customWidth="1"/>
    <col min="2" max="2" width="52.7109375" style="190" customWidth="1"/>
    <col min="3" max="5" width="32.7109375" style="190" customWidth="1"/>
    <col min="6" max="7" width="9.140625" style="190" customWidth="1"/>
    <col min="8" max="16384" width="9.140625" style="190"/>
  </cols>
  <sheetData>
    <row r="1" spans="1:6" ht="26.25" x14ac:dyDescent="0.25">
      <c r="A1" s="615" t="s">
        <v>0</v>
      </c>
      <c r="B1" s="615"/>
      <c r="C1" s="615"/>
      <c r="D1" s="615"/>
      <c r="E1" s="615"/>
    </row>
    <row r="2" spans="1:6" x14ac:dyDescent="0.25">
      <c r="A2" s="191" t="s">
        <v>1</v>
      </c>
      <c r="B2" s="191"/>
      <c r="C2" s="191"/>
      <c r="D2" s="191"/>
      <c r="E2" s="191"/>
    </row>
    <row r="3" spans="1:6" x14ac:dyDescent="0.25">
      <c r="A3" s="192"/>
      <c r="B3" s="192"/>
      <c r="C3" s="193"/>
      <c r="D3" s="193"/>
      <c r="E3" s="193"/>
    </row>
    <row r="4" spans="1:6" ht="15.75" customHeight="1" x14ac:dyDescent="0.25">
      <c r="A4" s="194" t="s">
        <v>2</v>
      </c>
      <c r="B4" s="194" t="s">
        <v>3</v>
      </c>
      <c r="C4" s="101"/>
      <c r="D4" s="22"/>
      <c r="E4" s="22"/>
    </row>
    <row r="5" spans="1:6" ht="15.75" customHeight="1" x14ac:dyDescent="0.25">
      <c r="A5" s="194" t="s">
        <v>4</v>
      </c>
      <c r="B5" s="194" t="s">
        <v>330</v>
      </c>
      <c r="C5" s="201"/>
      <c r="D5" s="22"/>
      <c r="E5" s="22"/>
    </row>
    <row r="6" spans="1:6" x14ac:dyDescent="0.25">
      <c r="A6" s="194" t="s">
        <v>6</v>
      </c>
      <c r="B6" s="194" t="s">
        <v>5</v>
      </c>
      <c r="C6" s="101"/>
      <c r="D6" s="22"/>
      <c r="E6" s="22"/>
    </row>
    <row r="7" spans="1:6" hidden="1" x14ac:dyDescent="0.25">
      <c r="A7" s="194" t="s">
        <v>8</v>
      </c>
      <c r="B7" s="194" t="s">
        <v>7</v>
      </c>
      <c r="C7" s="117"/>
      <c r="D7" s="22"/>
      <c r="E7" s="22"/>
    </row>
    <row r="8" spans="1:6" hidden="1" x14ac:dyDescent="0.25">
      <c r="A8" s="194" t="s">
        <v>9</v>
      </c>
      <c r="B8" s="194" t="s">
        <v>357</v>
      </c>
      <c r="C8" s="118"/>
      <c r="D8" s="22"/>
      <c r="E8" s="22"/>
      <c r="F8" s="195" t="s">
        <v>358</v>
      </c>
    </row>
    <row r="9" spans="1:6" x14ac:dyDescent="0.25">
      <c r="A9" s="610" t="s">
        <v>8</v>
      </c>
      <c r="B9" s="610" t="s">
        <v>148</v>
      </c>
      <c r="C9" s="23"/>
      <c r="D9" s="22"/>
      <c r="E9" s="22"/>
    </row>
    <row r="10" spans="1:6" x14ac:dyDescent="0.25">
      <c r="A10" s="611"/>
      <c r="B10" s="611"/>
      <c r="C10" s="23"/>
      <c r="D10" s="22"/>
      <c r="E10" s="22"/>
    </row>
    <row r="11" spans="1:6" x14ac:dyDescent="0.25">
      <c r="A11" s="611"/>
      <c r="B11" s="611"/>
      <c r="C11" s="23"/>
      <c r="D11" s="22"/>
      <c r="E11" s="22"/>
    </row>
    <row r="12" spans="1:6" x14ac:dyDescent="0.25">
      <c r="A12" s="612"/>
      <c r="B12" s="612"/>
      <c r="C12" s="23"/>
      <c r="D12" s="22"/>
      <c r="E12" s="22"/>
    </row>
    <row r="13" spans="1:6" x14ac:dyDescent="0.25">
      <c r="A13" s="196" t="s">
        <v>9</v>
      </c>
      <c r="B13" s="197" t="s">
        <v>138</v>
      </c>
      <c r="C13" s="170"/>
      <c r="D13" s="170"/>
      <c r="E13" s="170">
        <v>2023</v>
      </c>
    </row>
    <row r="14" spans="1:6" x14ac:dyDescent="0.25">
      <c r="A14" s="194" t="s">
        <v>50</v>
      </c>
      <c r="B14" s="197" t="s">
        <v>10</v>
      </c>
      <c r="C14" s="170"/>
      <c r="D14" s="170"/>
      <c r="E14" s="170">
        <v>2023</v>
      </c>
    </row>
    <row r="15" spans="1:6" x14ac:dyDescent="0.25">
      <c r="A15" s="194" t="s">
        <v>11</v>
      </c>
      <c r="B15" s="197" t="s">
        <v>13</v>
      </c>
      <c r="C15" s="614"/>
      <c r="D15" s="614"/>
      <c r="E15" s="614"/>
    </row>
    <row r="16" spans="1:6" x14ac:dyDescent="0.25">
      <c r="A16" s="194" t="s">
        <v>12</v>
      </c>
      <c r="B16" s="197" t="s">
        <v>15</v>
      </c>
      <c r="C16" s="22"/>
      <c r="D16" s="22"/>
      <c r="E16" s="22"/>
      <c r="F16" s="195" t="s">
        <v>359</v>
      </c>
    </row>
    <row r="17" spans="1:5" x14ac:dyDescent="0.25">
      <c r="A17" s="194" t="s">
        <v>108</v>
      </c>
      <c r="B17" s="194" t="s">
        <v>492</v>
      </c>
      <c r="C17" s="613">
        <v>2025</v>
      </c>
      <c r="D17" s="613"/>
      <c r="E17" s="613"/>
    </row>
    <row r="18" spans="1:5" x14ac:dyDescent="0.25">
      <c r="A18" s="198"/>
      <c r="B18" s="192" t="s">
        <v>16</v>
      </c>
      <c r="C18" s="193"/>
      <c r="D18" s="193"/>
      <c r="E18" s="193"/>
    </row>
    <row r="19" spans="1:5" x14ac:dyDescent="0.25">
      <c r="A19" s="198"/>
      <c r="B19" s="199">
        <v>0</v>
      </c>
      <c r="C19" s="192" t="s">
        <v>17</v>
      </c>
      <c r="D19" s="193"/>
      <c r="E19" s="193"/>
    </row>
    <row r="20" spans="1:5" x14ac:dyDescent="0.25">
      <c r="A20" s="198"/>
      <c r="B20" s="200">
        <v>0</v>
      </c>
      <c r="C20" s="192" t="s">
        <v>18</v>
      </c>
      <c r="D20" s="193"/>
      <c r="E20" s="193"/>
    </row>
  </sheetData>
  <sheetProtection algorithmName="SHA-512" hashValue="B6F0dB/pBkiUeFSOc0nCVfwDNsXiUlNszJnaWBLmQYmDOSIZgHlnSDg8cUS9+gr+GP37bqI2l8WgzlAh1rgeMg==" saltValue="onwhfkg1Dp25riHJrBc7bw==" spinCount="100000" sheet="1"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Dati!$E$3:$E$12</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E14 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13" activePane="bottomRight" state="frozen"/>
      <selection pane="topRight" activeCell="F1" sqref="F1"/>
      <selection pane="bottomLeft" activeCell="A7" sqref="A7"/>
      <selection pane="bottomRight" activeCell="H23" sqref="H23"/>
    </sheetView>
  </sheetViews>
  <sheetFormatPr defaultColWidth="9.140625" defaultRowHeight="15" x14ac:dyDescent="0.25"/>
  <cols>
    <col min="1" max="1" width="4" style="416" customWidth="1"/>
    <col min="2" max="2" width="4.5703125" style="416" customWidth="1"/>
    <col min="3" max="3" width="9.140625" style="416"/>
    <col min="4" max="4" width="45.42578125" style="416" customWidth="1"/>
    <col min="5" max="5" width="9.140625" style="416"/>
    <col min="6" max="6" width="4.85546875" style="416" customWidth="1"/>
    <col min="7" max="8" width="14.140625" style="416" customWidth="1"/>
    <col min="9" max="38" width="14.28515625" style="416" customWidth="1"/>
    <col min="39" max="16384" width="9.140625" style="416"/>
  </cols>
  <sheetData>
    <row r="1" spans="1:38" ht="26.25" x14ac:dyDescent="0.25">
      <c r="A1" s="643" t="s">
        <v>193</v>
      </c>
      <c r="B1" s="643"/>
      <c r="C1" s="643"/>
      <c r="D1" s="643"/>
      <c r="E1" s="643"/>
      <c r="F1" s="643"/>
      <c r="G1" s="643"/>
      <c r="H1" s="643"/>
      <c r="I1" s="643"/>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row>
    <row r="2" spans="1:38" ht="15" customHeight="1" x14ac:dyDescent="0.35">
      <c r="A2" s="335"/>
      <c r="B2" s="336"/>
      <c r="C2" s="336"/>
      <c r="D2" s="336"/>
      <c r="E2" s="336"/>
      <c r="F2" s="336"/>
      <c r="G2" s="417"/>
      <c r="H2" s="417"/>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row>
    <row r="3" spans="1:38" ht="15" customHeight="1" x14ac:dyDescent="0.35">
      <c r="A3" s="335"/>
      <c r="B3" s="375" t="s">
        <v>208</v>
      </c>
      <c r="D3" s="336"/>
      <c r="E3" s="460">
        <f>'6. DL finanšu_analīze'!F3</f>
        <v>0.04</v>
      </c>
      <c r="F3" s="336"/>
      <c r="H3" s="417"/>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row>
    <row r="4" spans="1:38" ht="21" x14ac:dyDescent="0.35">
      <c r="A4" s="335" t="s">
        <v>203</v>
      </c>
      <c r="B4" s="336"/>
      <c r="C4" s="336"/>
      <c r="D4" s="336"/>
      <c r="E4" s="336"/>
      <c r="F4" s="418"/>
      <c r="G4" s="418"/>
      <c r="H4" s="418"/>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row>
    <row r="5" spans="1:38" x14ac:dyDescent="0.25">
      <c r="A5" s="419"/>
      <c r="B5" s="238"/>
      <c r="C5" s="238"/>
      <c r="D5" s="338"/>
      <c r="E5" s="338"/>
      <c r="F5" s="467"/>
      <c r="G5" s="379" t="s">
        <v>197</v>
      </c>
      <c r="H5" s="380"/>
      <c r="I5" s="340">
        <f>'5.DL soc.econom. analīze'!F5</f>
        <v>1</v>
      </c>
      <c r="J5" s="340">
        <f>'5.DL soc.econom. analīze'!G5</f>
        <v>2</v>
      </c>
      <c r="K5" s="340">
        <f>'5.DL soc.econom. analīze'!H5</f>
        <v>3</v>
      </c>
      <c r="L5" s="340">
        <f>'5.DL soc.econom. analīze'!I5</f>
        <v>4</v>
      </c>
      <c r="M5" s="340">
        <f>'5.DL soc.econom. analīze'!J5</f>
        <v>5</v>
      </c>
      <c r="N5" s="340">
        <f>'5.DL soc.econom. analīze'!K5</f>
        <v>6</v>
      </c>
      <c r="O5" s="340">
        <f>'5.DL soc.econom. analīze'!L5</f>
        <v>7</v>
      </c>
      <c r="P5" s="340">
        <f>'5.DL soc.econom. analīze'!M5</f>
        <v>8</v>
      </c>
      <c r="Q5" s="340">
        <f>'5.DL soc.econom. analīze'!N5</f>
        <v>9</v>
      </c>
      <c r="R5" s="340">
        <f>'5.DL soc.econom. analīze'!O5</f>
        <v>10</v>
      </c>
      <c r="S5" s="340">
        <f>'5.DL soc.econom. analīze'!P5</f>
        <v>11</v>
      </c>
      <c r="T5" s="340">
        <f>'5.DL soc.econom. analīze'!Q5</f>
        <v>12</v>
      </c>
      <c r="U5" s="340">
        <f>'5.DL soc.econom. analīze'!R5</f>
        <v>13</v>
      </c>
      <c r="V5" s="340">
        <f>'5.DL soc.econom. analīze'!S5</f>
        <v>14</v>
      </c>
      <c r="W5" s="340">
        <f>'5.DL soc.econom. analīze'!T5</f>
        <v>15</v>
      </c>
      <c r="X5" s="340">
        <f>'5.DL soc.econom. analīze'!U5</f>
        <v>16</v>
      </c>
      <c r="Y5" s="340">
        <f>'5.DL soc.econom. analīze'!V5</f>
        <v>17</v>
      </c>
      <c r="Z5" s="340">
        <f>'5.DL soc.econom. analīze'!W5</f>
        <v>18</v>
      </c>
      <c r="AA5" s="340">
        <f>'5.DL soc.econom. analīze'!X5</f>
        <v>19</v>
      </c>
      <c r="AB5" s="340">
        <f>'5.DL soc.econom. analīze'!Y5</f>
        <v>20</v>
      </c>
      <c r="AC5" s="340">
        <f>'5.DL soc.econom. analīze'!Z5</f>
        <v>21</v>
      </c>
      <c r="AD5" s="340">
        <f>'5.DL soc.econom. analīze'!AA5</f>
        <v>22</v>
      </c>
      <c r="AE5" s="340">
        <f>'5.DL soc.econom. analīze'!AB5</f>
        <v>23</v>
      </c>
      <c r="AF5" s="340">
        <f>'5.DL soc.econom. analīze'!AC5</f>
        <v>24</v>
      </c>
      <c r="AG5" s="340">
        <f>'5.DL soc.econom. analīze'!AD5</f>
        <v>25</v>
      </c>
      <c r="AH5" s="340">
        <f>'5.DL soc.econom. analīze'!AE5</f>
        <v>26</v>
      </c>
      <c r="AI5" s="340">
        <f>'5.DL soc.econom. analīze'!AF5</f>
        <v>27</v>
      </c>
      <c r="AJ5" s="340">
        <f>'5.DL soc.econom. analīze'!AG5</f>
        <v>28</v>
      </c>
      <c r="AK5" s="340">
        <f>'5.DL soc.econom. analīze'!AH5</f>
        <v>29</v>
      </c>
      <c r="AL5" s="340">
        <f>'5.DL soc.econom. analīze'!AI5</f>
        <v>30</v>
      </c>
    </row>
    <row r="6" spans="1:38" x14ac:dyDescent="0.25">
      <c r="A6" s="420">
        <v>1</v>
      </c>
      <c r="B6" s="365" t="s">
        <v>113</v>
      </c>
      <c r="C6" s="365"/>
      <c r="D6" s="365"/>
      <c r="E6" s="250" t="s">
        <v>111</v>
      </c>
      <c r="F6" s="381" t="s">
        <v>215</v>
      </c>
      <c r="G6" s="421" t="s">
        <v>112</v>
      </c>
      <c r="H6" s="421" t="s">
        <v>112</v>
      </c>
      <c r="I6" s="341">
        <f>'5.DL soc.econom. analīze'!F6</f>
        <v>2023</v>
      </c>
      <c r="J6" s="341">
        <f>'5.DL soc.econom. analīze'!G6</f>
        <v>2024</v>
      </c>
      <c r="K6" s="341">
        <f>'5.DL soc.econom. analīze'!H6</f>
        <v>2025</v>
      </c>
      <c r="L6" s="341">
        <f>'5.DL soc.econom. analīze'!I6</f>
        <v>2026</v>
      </c>
      <c r="M6" s="341">
        <f>'5.DL soc.econom. analīze'!J6</f>
        <v>2027</v>
      </c>
      <c r="N6" s="341">
        <f>'5.DL soc.econom. analīze'!K6</f>
        <v>2028</v>
      </c>
      <c r="O6" s="341">
        <f>'5.DL soc.econom. analīze'!L6</f>
        <v>2029</v>
      </c>
      <c r="P6" s="341">
        <f>'5.DL soc.econom. analīze'!M6</f>
        <v>2030</v>
      </c>
      <c r="Q6" s="341">
        <f>'5.DL soc.econom. analīze'!N6</f>
        <v>2031</v>
      </c>
      <c r="R6" s="341">
        <f>'5.DL soc.econom. analīze'!O6</f>
        <v>2032</v>
      </c>
      <c r="S6" s="341">
        <f>'5.DL soc.econom. analīze'!P6</f>
        <v>2033</v>
      </c>
      <c r="T6" s="341">
        <f>'5.DL soc.econom. analīze'!Q6</f>
        <v>2034</v>
      </c>
      <c r="U6" s="341">
        <f>'5.DL soc.econom. analīze'!R6</f>
        <v>2035</v>
      </c>
      <c r="V6" s="341">
        <f>'5.DL soc.econom. analīze'!S6</f>
        <v>2036</v>
      </c>
      <c r="W6" s="341">
        <f>'5.DL soc.econom. analīze'!T6</f>
        <v>2037</v>
      </c>
      <c r="X6" s="341">
        <f>'5.DL soc.econom. analīze'!U6</f>
        <v>2038</v>
      </c>
      <c r="Y6" s="341">
        <f>'5.DL soc.econom. analīze'!V6</f>
        <v>2039</v>
      </c>
      <c r="Z6" s="341">
        <f>'5.DL soc.econom. analīze'!W6</f>
        <v>2040</v>
      </c>
      <c r="AA6" s="341">
        <f>'5.DL soc.econom. analīze'!X6</f>
        <v>2041</v>
      </c>
      <c r="AB6" s="341">
        <f>'5.DL soc.econom. analīze'!Y6</f>
        <v>2042</v>
      </c>
      <c r="AC6" s="341">
        <f>'5.DL soc.econom. analīze'!Z6</f>
        <v>2043</v>
      </c>
      <c r="AD6" s="341">
        <f>'5.DL soc.econom. analīze'!AA6</f>
        <v>2044</v>
      </c>
      <c r="AE6" s="341">
        <f>'5.DL soc.econom. analīze'!AB6</f>
        <v>2045</v>
      </c>
      <c r="AF6" s="341">
        <f>'5.DL soc.econom. analīze'!AC6</f>
        <v>2046</v>
      </c>
      <c r="AG6" s="341">
        <f>'5.DL soc.econom. analīze'!AD6</f>
        <v>2047</v>
      </c>
      <c r="AH6" s="341">
        <f>'5.DL soc.econom. analīze'!AE6</f>
        <v>2048</v>
      </c>
      <c r="AI6" s="341">
        <f>'5.DL soc.econom. analīze'!AF6</f>
        <v>2049</v>
      </c>
      <c r="AJ6" s="341">
        <f>'5.DL soc.econom. analīze'!AG6</f>
        <v>2050</v>
      </c>
      <c r="AK6" s="341">
        <f>'5.DL soc.econom. analīze'!AH6</f>
        <v>2051</v>
      </c>
      <c r="AL6" s="341">
        <f>'5.DL soc.econom. analīze'!AI6</f>
        <v>2052</v>
      </c>
    </row>
    <row r="7" spans="1:38" x14ac:dyDescent="0.25">
      <c r="A7" s="422"/>
      <c r="B7" s="423" t="s">
        <v>2</v>
      </c>
      <c r="C7" s="423" t="s">
        <v>204</v>
      </c>
      <c r="D7" s="423"/>
      <c r="E7" s="424" t="s">
        <v>58</v>
      </c>
      <c r="F7" s="47">
        <v>0</v>
      </c>
      <c r="G7" s="390">
        <f>I7+NPV($E$3,J7:AL7)</f>
        <v>0</v>
      </c>
      <c r="H7" s="390">
        <f>SUM(I7:AL7)</f>
        <v>0</v>
      </c>
      <c r="I7" s="426">
        <f>'6. DL finanšu_analīze'!H7*(1+'8. DL jut. analize-Fin.'!$F7)</f>
        <v>0</v>
      </c>
      <c r="J7" s="426">
        <f>'6. DL finanšu_analīze'!I7*(1+'8. DL jut. analize-Fin.'!$F7)</f>
        <v>0</v>
      </c>
      <c r="K7" s="426">
        <f>'6. DL finanšu_analīze'!J7*(1+'8. DL jut. analize-Fin.'!$F7)</f>
        <v>0</v>
      </c>
      <c r="L7" s="426">
        <f>'6. DL finanšu_analīze'!K7*(1+'8. DL jut. analize-Fin.'!$F7)</f>
        <v>0</v>
      </c>
      <c r="M7" s="426">
        <f>'6. DL finanšu_analīze'!L7*(1+'8. DL jut. analize-Fin.'!$F7)</f>
        <v>0</v>
      </c>
      <c r="N7" s="426">
        <f>'6. DL finanšu_analīze'!M7*(1+'8. DL jut. analize-Fin.'!$F7)</f>
        <v>0</v>
      </c>
      <c r="O7" s="426">
        <f>'6. DL finanšu_analīze'!N7*(1+'8. DL jut. analize-Fin.'!$F7)</f>
        <v>0</v>
      </c>
      <c r="P7" s="426">
        <f>'6. DL finanšu_analīze'!O7*(1+'8. DL jut. analize-Fin.'!$F7)</f>
        <v>0</v>
      </c>
      <c r="Q7" s="426">
        <f>'6. DL finanšu_analīze'!P7*(1+'8. DL jut. analize-Fin.'!$F7)</f>
        <v>0</v>
      </c>
      <c r="R7" s="426">
        <f>'6. DL finanšu_analīze'!Q7*(1+'8. DL jut. analize-Fin.'!$F7)</f>
        <v>0</v>
      </c>
      <c r="S7" s="426">
        <f>'6. DL finanšu_analīze'!R7*(1+'8. DL jut. analize-Fin.'!$F7)</f>
        <v>0</v>
      </c>
      <c r="T7" s="426">
        <f>'6. DL finanšu_analīze'!S7*(1+'8. DL jut. analize-Fin.'!$F7)</f>
        <v>0</v>
      </c>
      <c r="U7" s="426">
        <f>'6. DL finanšu_analīze'!T7*(1+'8. DL jut. analize-Fin.'!$F7)</f>
        <v>0</v>
      </c>
      <c r="V7" s="426">
        <f>'6. DL finanšu_analīze'!U7*(1+'8. DL jut. analize-Fin.'!$F7)</f>
        <v>0</v>
      </c>
      <c r="W7" s="426">
        <f>'6. DL finanšu_analīze'!V7*(1+'8. DL jut. analize-Fin.'!$F7)</f>
        <v>0</v>
      </c>
      <c r="X7" s="426">
        <f>'6. DL finanšu_analīze'!W7*(1+'8. DL jut. analize-Fin.'!$F7)</f>
        <v>0</v>
      </c>
      <c r="Y7" s="426">
        <f>'6. DL finanšu_analīze'!X7*(1+'8. DL jut. analize-Fin.'!$F7)</f>
        <v>0</v>
      </c>
      <c r="Z7" s="426">
        <f>'6. DL finanšu_analīze'!Y7*(1+'8. DL jut. analize-Fin.'!$F7)</f>
        <v>0</v>
      </c>
      <c r="AA7" s="426">
        <f>'6. DL finanšu_analīze'!Z7*(1+'8. DL jut. analize-Fin.'!$F7)</f>
        <v>0</v>
      </c>
      <c r="AB7" s="426">
        <f>'6. DL finanšu_analīze'!AA7*(1+'8. DL jut. analize-Fin.'!$F7)</f>
        <v>0</v>
      </c>
      <c r="AC7" s="426">
        <f>'6. DL finanšu_analīze'!AB7*(1+'8. DL jut. analize-Fin.'!$F7)</f>
        <v>0</v>
      </c>
      <c r="AD7" s="426">
        <f>'6. DL finanšu_analīze'!AC7*(1+'8. DL jut. analize-Fin.'!$F7)</f>
        <v>0</v>
      </c>
      <c r="AE7" s="426">
        <f>'6. DL finanšu_analīze'!AD7*(1+'8. DL jut. analize-Fin.'!$F7)</f>
        <v>0</v>
      </c>
      <c r="AF7" s="426">
        <f>'6. DL finanšu_analīze'!AE7*(1+'8. DL jut. analize-Fin.'!$F7)</f>
        <v>0</v>
      </c>
      <c r="AG7" s="426">
        <f>'6. DL finanšu_analīze'!AF7*(1+'8. DL jut. analize-Fin.'!$F7)</f>
        <v>0</v>
      </c>
      <c r="AH7" s="426">
        <f>'6. DL finanšu_analīze'!AG7*(1+'8. DL jut. analize-Fin.'!$F7)</f>
        <v>0</v>
      </c>
      <c r="AI7" s="426">
        <f>'6. DL finanšu_analīze'!AH7*(1+'8. DL jut. analize-Fin.'!$F7)</f>
        <v>0</v>
      </c>
      <c r="AJ7" s="426">
        <f>'6. DL finanšu_analīze'!AI7*(1+'8. DL jut. analize-Fin.'!$F7)</f>
        <v>0</v>
      </c>
      <c r="AK7" s="426">
        <f>'6. DL finanšu_analīze'!AJ7*(1+'8. DL jut. analize-Fin.'!$F7)</f>
        <v>0</v>
      </c>
      <c r="AL7" s="426">
        <f>'6. DL finanšu_analīze'!AK7*(1+'8. DL jut. analize-Fin.'!$F7)</f>
        <v>0</v>
      </c>
    </row>
    <row r="8" spans="1:38" x14ac:dyDescent="0.25">
      <c r="A8" s="427"/>
      <c r="B8" s="336" t="s">
        <v>4</v>
      </c>
      <c r="C8" s="336" t="s">
        <v>135</v>
      </c>
      <c r="D8" s="336"/>
      <c r="E8" s="428" t="s">
        <v>58</v>
      </c>
      <c r="F8" s="47">
        <v>0</v>
      </c>
      <c r="G8" s="390">
        <f t="shared" ref="G8:G13" si="0">I8+NPV($E$3,J8:AL8)</f>
        <v>0</v>
      </c>
      <c r="H8" s="390">
        <f t="shared" ref="H8:H13" si="1">SUM(I8:AL8)</f>
        <v>0</v>
      </c>
      <c r="I8" s="426">
        <f>'6. DL finanšu_analīze'!H8*(1+'8. DL jut. analize-Fin.'!$F8)</f>
        <v>0</v>
      </c>
      <c r="J8" s="426">
        <f>'6. DL finanšu_analīze'!I8*(1+'8. DL jut. analize-Fin.'!$F8)</f>
        <v>0</v>
      </c>
      <c r="K8" s="426">
        <f>'6. DL finanšu_analīze'!J8*(1+'8. DL jut. analize-Fin.'!$F8)</f>
        <v>0</v>
      </c>
      <c r="L8" s="426">
        <f>'6. DL finanšu_analīze'!K8*(1+'8. DL jut. analize-Fin.'!$F8)</f>
        <v>0</v>
      </c>
      <c r="M8" s="426">
        <f>'6. DL finanšu_analīze'!L8*(1+'8. DL jut. analize-Fin.'!$F8)</f>
        <v>0</v>
      </c>
      <c r="N8" s="426">
        <f>'6. DL finanšu_analīze'!M8*(1+'8. DL jut. analize-Fin.'!$F8)</f>
        <v>0</v>
      </c>
      <c r="O8" s="426">
        <f>'6. DL finanšu_analīze'!N8*(1+'8. DL jut. analize-Fin.'!$F8)</f>
        <v>0</v>
      </c>
      <c r="P8" s="426">
        <f>'6. DL finanšu_analīze'!O8*(1+'8. DL jut. analize-Fin.'!$F8)</f>
        <v>0</v>
      </c>
      <c r="Q8" s="426">
        <f>'6. DL finanšu_analīze'!P8*(1+'8. DL jut. analize-Fin.'!$F8)</f>
        <v>0</v>
      </c>
      <c r="R8" s="426">
        <f>'6. DL finanšu_analīze'!Q8*(1+'8. DL jut. analize-Fin.'!$F8)</f>
        <v>0</v>
      </c>
      <c r="S8" s="426">
        <f>'6. DL finanšu_analīze'!R8*(1+'8. DL jut. analize-Fin.'!$F8)</f>
        <v>0</v>
      </c>
      <c r="T8" s="426">
        <f>'6. DL finanšu_analīze'!S8*(1+'8. DL jut. analize-Fin.'!$F8)</f>
        <v>0</v>
      </c>
      <c r="U8" s="426">
        <f>'6. DL finanšu_analīze'!T8*(1+'8. DL jut. analize-Fin.'!$F8)</f>
        <v>0</v>
      </c>
      <c r="V8" s="426">
        <f>'6. DL finanšu_analīze'!U8*(1+'8. DL jut. analize-Fin.'!$F8)</f>
        <v>0</v>
      </c>
      <c r="W8" s="426">
        <f>'6. DL finanšu_analīze'!V8*(1+'8. DL jut. analize-Fin.'!$F8)</f>
        <v>0</v>
      </c>
      <c r="X8" s="426">
        <f>'6. DL finanšu_analīze'!W8*(1+'8. DL jut. analize-Fin.'!$F8)</f>
        <v>0</v>
      </c>
      <c r="Y8" s="426">
        <f>'6. DL finanšu_analīze'!X8*(1+'8. DL jut. analize-Fin.'!$F8)</f>
        <v>0</v>
      </c>
      <c r="Z8" s="426">
        <f>'6. DL finanšu_analīze'!Y8*(1+'8. DL jut. analize-Fin.'!$F8)</f>
        <v>0</v>
      </c>
      <c r="AA8" s="426">
        <f>'6. DL finanšu_analīze'!Z8*(1+'8. DL jut. analize-Fin.'!$F8)</f>
        <v>0</v>
      </c>
      <c r="AB8" s="426">
        <f>'6. DL finanšu_analīze'!AA8*(1+'8. DL jut. analize-Fin.'!$F8)</f>
        <v>0</v>
      </c>
      <c r="AC8" s="426">
        <f>'6. DL finanšu_analīze'!AB8*(1+'8. DL jut. analize-Fin.'!$F8)</f>
        <v>0</v>
      </c>
      <c r="AD8" s="426">
        <f>'6. DL finanšu_analīze'!AC8*(1+'8. DL jut. analize-Fin.'!$F8)</f>
        <v>0</v>
      </c>
      <c r="AE8" s="426">
        <f>'6. DL finanšu_analīze'!AD8*(1+'8. DL jut. analize-Fin.'!$F8)</f>
        <v>0</v>
      </c>
      <c r="AF8" s="426">
        <f>'6. DL finanšu_analīze'!AE8*(1+'8. DL jut. analize-Fin.'!$F8)</f>
        <v>0</v>
      </c>
      <c r="AG8" s="426">
        <f>'6. DL finanšu_analīze'!AF8*(1+'8. DL jut. analize-Fin.'!$F8)</f>
        <v>0</v>
      </c>
      <c r="AH8" s="426">
        <f>'6. DL finanšu_analīze'!AG8*(1+'8. DL jut. analize-Fin.'!$F8)</f>
        <v>0</v>
      </c>
      <c r="AI8" s="426">
        <f>'6. DL finanšu_analīze'!AH8*(1+'8. DL jut. analize-Fin.'!$F8)</f>
        <v>0</v>
      </c>
      <c r="AJ8" s="426">
        <f>'6. DL finanšu_analīze'!AI8*(1+'8. DL jut. analize-Fin.'!$F8)</f>
        <v>0</v>
      </c>
      <c r="AK8" s="426">
        <f>'6. DL finanšu_analīze'!AJ8*(1+'8. DL jut. analize-Fin.'!$F8)</f>
        <v>0</v>
      </c>
      <c r="AL8" s="426">
        <f>'6. DL finanšu_analīze'!AK8*(1+'8. DL jut. analize-Fin.'!$F8)</f>
        <v>0</v>
      </c>
    </row>
    <row r="9" spans="1:38" x14ac:dyDescent="0.25">
      <c r="A9" s="427"/>
      <c r="B9" s="336" t="s">
        <v>6</v>
      </c>
      <c r="C9" s="336" t="s">
        <v>205</v>
      </c>
      <c r="D9" s="336"/>
      <c r="E9" s="428" t="s">
        <v>58</v>
      </c>
      <c r="F9" s="47">
        <v>0</v>
      </c>
      <c r="G9" s="390">
        <f t="shared" si="0"/>
        <v>0</v>
      </c>
      <c r="H9" s="390">
        <f t="shared" si="1"/>
        <v>0</v>
      </c>
      <c r="I9" s="426">
        <f>'6. DL finanšu_analīze'!H9*(1+'8. DL jut. analize-Fin.'!$F9)</f>
        <v>0</v>
      </c>
      <c r="J9" s="426">
        <f>'6. DL finanšu_analīze'!I9*(1+'8. DL jut. analize-Fin.'!$F9)</f>
        <v>0</v>
      </c>
      <c r="K9" s="426">
        <f>'6. DL finanšu_analīze'!J9*(1+'8. DL jut. analize-Fin.'!$F9)</f>
        <v>0</v>
      </c>
      <c r="L9" s="426">
        <f>'6. DL finanšu_analīze'!K9*(1+'8. DL jut. analize-Fin.'!$F9)</f>
        <v>0</v>
      </c>
      <c r="M9" s="426">
        <f>'6. DL finanšu_analīze'!L9*(1+'8. DL jut. analize-Fin.'!$F9)</f>
        <v>0</v>
      </c>
      <c r="N9" s="426">
        <f>'6. DL finanšu_analīze'!M9*(1+'8. DL jut. analize-Fin.'!$F9)</f>
        <v>0</v>
      </c>
      <c r="O9" s="426">
        <f>'6. DL finanšu_analīze'!N9*(1+'8. DL jut. analize-Fin.'!$F9)</f>
        <v>0</v>
      </c>
      <c r="P9" s="426">
        <f>'6. DL finanšu_analīze'!O9*(1+'8. DL jut. analize-Fin.'!$F9)</f>
        <v>0</v>
      </c>
      <c r="Q9" s="426">
        <f>'6. DL finanšu_analīze'!P9*(1+'8. DL jut. analize-Fin.'!$F9)</f>
        <v>0</v>
      </c>
      <c r="R9" s="426">
        <f>'6. DL finanšu_analīze'!Q9*(1+'8. DL jut. analize-Fin.'!$F9)</f>
        <v>0</v>
      </c>
      <c r="S9" s="426">
        <f>'6. DL finanšu_analīze'!R9*(1+'8. DL jut. analize-Fin.'!$F9)</f>
        <v>0</v>
      </c>
      <c r="T9" s="426">
        <f>'6. DL finanšu_analīze'!S9*(1+'8. DL jut. analize-Fin.'!$F9)</f>
        <v>0</v>
      </c>
      <c r="U9" s="426">
        <f>'6. DL finanšu_analīze'!T9*(1+'8. DL jut. analize-Fin.'!$F9)</f>
        <v>0</v>
      </c>
      <c r="V9" s="426">
        <f>'6. DL finanšu_analīze'!U9*(1+'8. DL jut. analize-Fin.'!$F9)</f>
        <v>0</v>
      </c>
      <c r="W9" s="426">
        <f>'6. DL finanšu_analīze'!V9*(1+'8. DL jut. analize-Fin.'!$F9)</f>
        <v>0</v>
      </c>
      <c r="X9" s="426">
        <f>'6. DL finanšu_analīze'!W9*(1+'8. DL jut. analize-Fin.'!$F9)</f>
        <v>0</v>
      </c>
      <c r="Y9" s="426">
        <f>'6. DL finanšu_analīze'!X9*(1+'8. DL jut. analize-Fin.'!$F9)</f>
        <v>0</v>
      </c>
      <c r="Z9" s="426">
        <f>'6. DL finanšu_analīze'!Y9*(1+'8. DL jut. analize-Fin.'!$F9)</f>
        <v>0</v>
      </c>
      <c r="AA9" s="426">
        <f>'6. DL finanšu_analīze'!Z9*(1+'8. DL jut. analize-Fin.'!$F9)</f>
        <v>0</v>
      </c>
      <c r="AB9" s="426">
        <f>'6. DL finanšu_analīze'!AA9*(1+'8. DL jut. analize-Fin.'!$F9)</f>
        <v>0</v>
      </c>
      <c r="AC9" s="426">
        <f>'6. DL finanšu_analīze'!AB9*(1+'8. DL jut. analize-Fin.'!$F9)</f>
        <v>0</v>
      </c>
      <c r="AD9" s="426">
        <f>'6. DL finanšu_analīze'!AC9*(1+'8. DL jut. analize-Fin.'!$F9)</f>
        <v>0</v>
      </c>
      <c r="AE9" s="426">
        <f>'6. DL finanšu_analīze'!AD9*(1+'8. DL jut. analize-Fin.'!$F9)</f>
        <v>0</v>
      </c>
      <c r="AF9" s="426">
        <f>'6. DL finanšu_analīze'!AE9*(1+'8. DL jut. analize-Fin.'!$F9)</f>
        <v>0</v>
      </c>
      <c r="AG9" s="426">
        <f>'6. DL finanšu_analīze'!AF9*(1+'8. DL jut. analize-Fin.'!$F9)</f>
        <v>0</v>
      </c>
      <c r="AH9" s="426">
        <f>'6. DL finanšu_analīze'!AG9*(1+'8. DL jut. analize-Fin.'!$F9)</f>
        <v>0</v>
      </c>
      <c r="AI9" s="426">
        <f>'6. DL finanšu_analīze'!AH9*(1+'8. DL jut. analize-Fin.'!$F9)</f>
        <v>0</v>
      </c>
      <c r="AJ9" s="426">
        <f>'6. DL finanšu_analīze'!AI9*(1+'8. DL jut. analize-Fin.'!$F9)</f>
        <v>0</v>
      </c>
      <c r="AK9" s="426">
        <f>'6. DL finanšu_analīze'!AJ9*(1+'8. DL jut. analize-Fin.'!$F9)</f>
        <v>0</v>
      </c>
      <c r="AL9" s="426">
        <f>'6. DL finanšu_analīze'!AK9*(1+'8. DL jut. analize-Fin.'!$F9)</f>
        <v>0</v>
      </c>
    </row>
    <row r="10" spans="1:38" x14ac:dyDescent="0.25">
      <c r="A10" s="427"/>
      <c r="B10" s="336" t="s">
        <v>8</v>
      </c>
      <c r="C10" s="336" t="s">
        <v>161</v>
      </c>
      <c r="D10" s="336"/>
      <c r="E10" s="428" t="s">
        <v>58</v>
      </c>
      <c r="F10" s="47">
        <v>0</v>
      </c>
      <c r="G10" s="390">
        <f t="shared" si="0"/>
        <v>0</v>
      </c>
      <c r="H10" s="390">
        <f t="shared" si="1"/>
        <v>0</v>
      </c>
      <c r="I10" s="426">
        <f>'6. DL finanšu_analīze'!H10*(1+'8. DL jut. analize-Fin.'!$F10)</f>
        <v>0</v>
      </c>
      <c r="J10" s="426">
        <f>'6. DL finanšu_analīze'!I10*(1+'8. DL jut. analize-Fin.'!$F10)</f>
        <v>0</v>
      </c>
      <c r="K10" s="426">
        <f>'6. DL finanšu_analīze'!J10*(1+'8. DL jut. analize-Fin.'!$F10)</f>
        <v>0</v>
      </c>
      <c r="L10" s="426">
        <f>'6. DL finanšu_analīze'!K10*(1+'8. DL jut. analize-Fin.'!$F10)</f>
        <v>0</v>
      </c>
      <c r="M10" s="426">
        <f>'6. DL finanšu_analīze'!L10*(1+'8. DL jut. analize-Fin.'!$F10)</f>
        <v>0</v>
      </c>
      <c r="N10" s="426">
        <f>'6. DL finanšu_analīze'!M10*(1+'8. DL jut. analize-Fin.'!$F10)</f>
        <v>0</v>
      </c>
      <c r="O10" s="426">
        <f>'6. DL finanšu_analīze'!N10*(1+'8. DL jut. analize-Fin.'!$F10)</f>
        <v>0</v>
      </c>
      <c r="P10" s="426">
        <f>'6. DL finanšu_analīze'!O10*(1+'8. DL jut. analize-Fin.'!$F10)</f>
        <v>0</v>
      </c>
      <c r="Q10" s="426">
        <f>'6. DL finanšu_analīze'!P10*(1+'8. DL jut. analize-Fin.'!$F10)</f>
        <v>0</v>
      </c>
      <c r="R10" s="426">
        <f>'6. DL finanšu_analīze'!Q10*(1+'8. DL jut. analize-Fin.'!$F10)</f>
        <v>0</v>
      </c>
      <c r="S10" s="426">
        <f>'6. DL finanšu_analīze'!R10*(1+'8. DL jut. analize-Fin.'!$F10)</f>
        <v>0</v>
      </c>
      <c r="T10" s="426">
        <f>'6. DL finanšu_analīze'!S10*(1+'8. DL jut. analize-Fin.'!$F10)</f>
        <v>0</v>
      </c>
      <c r="U10" s="426">
        <f>'6. DL finanšu_analīze'!T10*(1+'8. DL jut. analize-Fin.'!$F10)</f>
        <v>0</v>
      </c>
      <c r="V10" s="426">
        <f>'6. DL finanšu_analīze'!U10*(1+'8. DL jut. analize-Fin.'!$F10)</f>
        <v>0</v>
      </c>
      <c r="W10" s="426">
        <f>'6. DL finanšu_analīze'!V10*(1+'8. DL jut. analize-Fin.'!$F10)</f>
        <v>0</v>
      </c>
      <c r="X10" s="426">
        <f>'6. DL finanšu_analīze'!W10*(1+'8. DL jut. analize-Fin.'!$F10)</f>
        <v>0</v>
      </c>
      <c r="Y10" s="426">
        <f>'6. DL finanšu_analīze'!X10*(1+'8. DL jut. analize-Fin.'!$F10)</f>
        <v>0</v>
      </c>
      <c r="Z10" s="426">
        <f>'6. DL finanšu_analīze'!Y10*(1+'8. DL jut. analize-Fin.'!$F10)</f>
        <v>0</v>
      </c>
      <c r="AA10" s="426">
        <f>'6. DL finanšu_analīze'!Z10*(1+'8. DL jut. analize-Fin.'!$F10)</f>
        <v>0</v>
      </c>
      <c r="AB10" s="426">
        <f>'6. DL finanšu_analīze'!AA10*(1+'8. DL jut. analize-Fin.'!$F10)</f>
        <v>0</v>
      </c>
      <c r="AC10" s="426">
        <f>'6. DL finanšu_analīze'!AB10*(1+'8. DL jut. analize-Fin.'!$F10)</f>
        <v>0</v>
      </c>
      <c r="AD10" s="426">
        <f>'6. DL finanšu_analīze'!AC10*(1+'8. DL jut. analize-Fin.'!$F10)</f>
        <v>0</v>
      </c>
      <c r="AE10" s="426">
        <f>'6. DL finanšu_analīze'!AD10*(1+'8. DL jut. analize-Fin.'!$F10)</f>
        <v>0</v>
      </c>
      <c r="AF10" s="426">
        <f>'6. DL finanšu_analīze'!AE10*(1+'8. DL jut. analize-Fin.'!$F10)</f>
        <v>0</v>
      </c>
      <c r="AG10" s="426">
        <f>'6. DL finanšu_analīze'!AF10*(1+'8. DL jut. analize-Fin.'!$F10)</f>
        <v>0</v>
      </c>
      <c r="AH10" s="426">
        <f>'6. DL finanšu_analīze'!AG10*(1+'8. DL jut. analize-Fin.'!$F10)</f>
        <v>0</v>
      </c>
      <c r="AI10" s="426">
        <f>'6. DL finanšu_analīze'!AH10*(1+'8. DL jut. analize-Fin.'!$F10)</f>
        <v>0</v>
      </c>
      <c r="AJ10" s="426">
        <f>'6. DL finanšu_analīze'!AI10*(1+'8. DL jut. analize-Fin.'!$F10)</f>
        <v>0</v>
      </c>
      <c r="AK10" s="426">
        <f>'6. DL finanšu_analīze'!AJ10*(1+'8. DL jut. analize-Fin.'!$F10)</f>
        <v>0</v>
      </c>
      <c r="AL10" s="426">
        <f>'6. DL finanšu_analīze'!AK10*(1+'8. DL jut. analize-Fin.'!$F10)</f>
        <v>0</v>
      </c>
    </row>
    <row r="11" spans="1:38" x14ac:dyDescent="0.25">
      <c r="A11" s="427"/>
      <c r="B11" s="336" t="s">
        <v>9</v>
      </c>
      <c r="C11" s="336" t="s">
        <v>206</v>
      </c>
      <c r="D11" s="336"/>
      <c r="E11" s="428" t="s">
        <v>58</v>
      </c>
      <c r="F11" s="47">
        <v>0</v>
      </c>
      <c r="G11" s="390">
        <f t="shared" si="0"/>
        <v>0</v>
      </c>
      <c r="H11" s="390">
        <f t="shared" si="1"/>
        <v>0</v>
      </c>
      <c r="I11" s="426">
        <f>'6. DL finanšu_analīze'!H11*(1+'8. DL jut. analize-Fin.'!$F11)</f>
        <v>0</v>
      </c>
      <c r="J11" s="426">
        <f>'6. DL finanšu_analīze'!I11*(1+'8. DL jut. analize-Fin.'!$F11)</f>
        <v>0</v>
      </c>
      <c r="K11" s="426">
        <f>'6. DL finanšu_analīze'!J11*(1+'8. DL jut. analize-Fin.'!$F11)</f>
        <v>0</v>
      </c>
      <c r="L11" s="426">
        <f>'6. DL finanšu_analīze'!K11*(1+'8. DL jut. analize-Fin.'!$F11)</f>
        <v>0</v>
      </c>
      <c r="M11" s="426">
        <f>'6. DL finanšu_analīze'!L11*(1+'8. DL jut. analize-Fin.'!$F11)</f>
        <v>0</v>
      </c>
      <c r="N11" s="426">
        <f>'6. DL finanšu_analīze'!M11*(1+'8. DL jut. analize-Fin.'!$F11)</f>
        <v>0</v>
      </c>
      <c r="O11" s="426">
        <f>'6. DL finanšu_analīze'!N11*(1+'8. DL jut. analize-Fin.'!$F11)</f>
        <v>0</v>
      </c>
      <c r="P11" s="426">
        <f>'6. DL finanšu_analīze'!O11*(1+'8. DL jut. analize-Fin.'!$F11)</f>
        <v>0</v>
      </c>
      <c r="Q11" s="426">
        <f>'6. DL finanšu_analīze'!P11*(1+'8. DL jut. analize-Fin.'!$F11)</f>
        <v>0</v>
      </c>
      <c r="R11" s="426">
        <f>'6. DL finanšu_analīze'!Q11*(1+'8. DL jut. analize-Fin.'!$F11)</f>
        <v>0</v>
      </c>
      <c r="S11" s="426">
        <f>'6. DL finanšu_analīze'!R11*(1+'8. DL jut. analize-Fin.'!$F11)</f>
        <v>0</v>
      </c>
      <c r="T11" s="426">
        <f>'6. DL finanšu_analīze'!S11*(1+'8. DL jut. analize-Fin.'!$F11)</f>
        <v>0</v>
      </c>
      <c r="U11" s="426">
        <f>'6. DL finanšu_analīze'!T11*(1+'8. DL jut. analize-Fin.'!$F11)</f>
        <v>0</v>
      </c>
      <c r="V11" s="426">
        <f>'6. DL finanšu_analīze'!U11*(1+'8. DL jut. analize-Fin.'!$F11)</f>
        <v>0</v>
      </c>
      <c r="W11" s="426">
        <f>'6. DL finanšu_analīze'!V11*(1+'8. DL jut. analize-Fin.'!$F11)</f>
        <v>0</v>
      </c>
      <c r="X11" s="426">
        <f>'6. DL finanšu_analīze'!W11*(1+'8. DL jut. analize-Fin.'!$F11)</f>
        <v>0</v>
      </c>
      <c r="Y11" s="426">
        <f>'6. DL finanšu_analīze'!X11*(1+'8. DL jut. analize-Fin.'!$F11)</f>
        <v>0</v>
      </c>
      <c r="Z11" s="426">
        <f>'6. DL finanšu_analīze'!Y11*(1+'8. DL jut. analize-Fin.'!$F11)</f>
        <v>0</v>
      </c>
      <c r="AA11" s="426">
        <f>'6. DL finanšu_analīze'!Z11*(1+'8. DL jut. analize-Fin.'!$F11)</f>
        <v>0</v>
      </c>
      <c r="AB11" s="426">
        <f>'6. DL finanšu_analīze'!AA11*(1+'8. DL jut. analize-Fin.'!$F11)</f>
        <v>0</v>
      </c>
      <c r="AC11" s="426">
        <f>'6. DL finanšu_analīze'!AB11*(1+'8. DL jut. analize-Fin.'!$F11)</f>
        <v>0</v>
      </c>
      <c r="AD11" s="426">
        <f>'6. DL finanšu_analīze'!AC11*(1+'8. DL jut. analize-Fin.'!$F11)</f>
        <v>0</v>
      </c>
      <c r="AE11" s="426">
        <f>'6. DL finanšu_analīze'!AD11*(1+'8. DL jut. analize-Fin.'!$F11)</f>
        <v>0</v>
      </c>
      <c r="AF11" s="426">
        <f>'6. DL finanšu_analīze'!AE11*(1+'8. DL jut. analize-Fin.'!$F11)</f>
        <v>0</v>
      </c>
      <c r="AG11" s="426">
        <f>'6. DL finanšu_analīze'!AF11*(1+'8. DL jut. analize-Fin.'!$F11)</f>
        <v>0</v>
      </c>
      <c r="AH11" s="426">
        <f>'6. DL finanšu_analīze'!AG11*(1+'8. DL jut. analize-Fin.'!$F11)</f>
        <v>0</v>
      </c>
      <c r="AI11" s="426">
        <f>'6. DL finanšu_analīze'!AH11*(1+'8. DL jut. analize-Fin.'!$F11)</f>
        <v>0</v>
      </c>
      <c r="AJ11" s="426">
        <f>'6. DL finanšu_analīze'!AI11*(1+'8. DL jut. analize-Fin.'!$F11)</f>
        <v>0</v>
      </c>
      <c r="AK11" s="426">
        <f>'6. DL finanšu_analīze'!AJ11*(1+'8. DL jut. analize-Fin.'!$F11)</f>
        <v>0</v>
      </c>
      <c r="AL11" s="426">
        <f>'6. DL finanšu_analīze'!AK11*(1+'8. DL jut. analize-Fin.'!$F11)</f>
        <v>0</v>
      </c>
    </row>
    <row r="12" spans="1:38" x14ac:dyDescent="0.25">
      <c r="A12" s="427"/>
      <c r="B12" s="336" t="s">
        <v>50</v>
      </c>
      <c r="C12" s="336" t="s">
        <v>207</v>
      </c>
      <c r="D12" s="336"/>
      <c r="E12" s="428" t="s">
        <v>58</v>
      </c>
      <c r="F12" s="47">
        <v>0</v>
      </c>
      <c r="G12" s="390" t="e">
        <f t="shared" si="0"/>
        <v>#DIV/0!</v>
      </c>
      <c r="H12" s="390" t="e">
        <f t="shared" si="1"/>
        <v>#DIV/0!</v>
      </c>
      <c r="I12" s="426" t="e">
        <f>'6. DL finanšu_analīze'!H12*(1+'8. DL jut. analize-Fin.'!$F12)</f>
        <v>#DIV/0!</v>
      </c>
      <c r="J12" s="426" t="e">
        <f>'6. DL finanšu_analīze'!I12*(1+'8. DL jut. analize-Fin.'!$F12)</f>
        <v>#DIV/0!</v>
      </c>
      <c r="K12" s="426" t="e">
        <f>'6. DL finanšu_analīze'!J12*(1+'8. DL jut. analize-Fin.'!$F12)</f>
        <v>#DIV/0!</v>
      </c>
      <c r="L12" s="426" t="e">
        <f>'6. DL finanšu_analīze'!K12*(1+'8. DL jut. analize-Fin.'!$F12)</f>
        <v>#DIV/0!</v>
      </c>
      <c r="M12" s="426" t="e">
        <f>'6. DL finanšu_analīze'!L12*(1+'8. DL jut. analize-Fin.'!$F12)</f>
        <v>#DIV/0!</v>
      </c>
      <c r="N12" s="426" t="e">
        <f>'6. DL finanšu_analīze'!M12*(1+'8. DL jut. analize-Fin.'!$F12)</f>
        <v>#DIV/0!</v>
      </c>
      <c r="O12" s="426" t="e">
        <f>'6. DL finanšu_analīze'!N12*(1+'8. DL jut. analize-Fin.'!$F12)</f>
        <v>#DIV/0!</v>
      </c>
      <c r="P12" s="426" t="e">
        <f>'6. DL finanšu_analīze'!O12*(1+'8. DL jut. analize-Fin.'!$F12)</f>
        <v>#DIV/0!</v>
      </c>
      <c r="Q12" s="426" t="e">
        <f>'6. DL finanšu_analīze'!P12*(1+'8. DL jut. analize-Fin.'!$F12)</f>
        <v>#DIV/0!</v>
      </c>
      <c r="R12" s="426">
        <f>'6. DL finanšu_analīze'!Q12*(1+'8. DL jut. analize-Fin.'!$F12)</f>
        <v>0</v>
      </c>
      <c r="S12" s="426">
        <f>'6. DL finanšu_analīze'!R12*(1+'8. DL jut. analize-Fin.'!$F12)</f>
        <v>0</v>
      </c>
      <c r="T12" s="426">
        <f>'6. DL finanšu_analīze'!S12*(1+'8. DL jut. analize-Fin.'!$F12)</f>
        <v>0</v>
      </c>
      <c r="U12" s="426">
        <f>'6. DL finanšu_analīze'!T12*(1+'8. DL jut. analize-Fin.'!$F12)</f>
        <v>0</v>
      </c>
      <c r="V12" s="426">
        <f>'6. DL finanšu_analīze'!U12*(1+'8. DL jut. analize-Fin.'!$F12)</f>
        <v>0</v>
      </c>
      <c r="W12" s="426">
        <f>'6. DL finanšu_analīze'!V12*(1+'8. DL jut. analize-Fin.'!$F12)</f>
        <v>0</v>
      </c>
      <c r="X12" s="426">
        <f>'6. DL finanšu_analīze'!W12*(1+'8. DL jut. analize-Fin.'!$F12)</f>
        <v>0</v>
      </c>
      <c r="Y12" s="426">
        <f>'6. DL finanšu_analīze'!X12*(1+'8. DL jut. analize-Fin.'!$F12)</f>
        <v>0</v>
      </c>
      <c r="Z12" s="426">
        <f>'6. DL finanšu_analīze'!Y12*(1+'8. DL jut. analize-Fin.'!$F12)</f>
        <v>0</v>
      </c>
      <c r="AA12" s="426">
        <f>'6. DL finanšu_analīze'!Z12*(1+'8. DL jut. analize-Fin.'!$F12)</f>
        <v>0</v>
      </c>
      <c r="AB12" s="426">
        <f>'6. DL finanšu_analīze'!AA12*(1+'8. DL jut. analize-Fin.'!$F12)</f>
        <v>0</v>
      </c>
      <c r="AC12" s="426">
        <f>'6. DL finanšu_analīze'!AB12*(1+'8. DL jut. analize-Fin.'!$F12)</f>
        <v>0</v>
      </c>
      <c r="AD12" s="426">
        <f>'6. DL finanšu_analīze'!AC12*(1+'8. DL jut. analize-Fin.'!$F12)</f>
        <v>0</v>
      </c>
      <c r="AE12" s="426">
        <f>'6. DL finanšu_analīze'!AD12*(1+'8. DL jut. analize-Fin.'!$F12)</f>
        <v>0</v>
      </c>
      <c r="AF12" s="426">
        <f>'6. DL finanšu_analīze'!AE12*(1+'8. DL jut. analize-Fin.'!$F12)</f>
        <v>0</v>
      </c>
      <c r="AG12" s="426">
        <f>'6. DL finanšu_analīze'!AF12*(1+'8. DL jut. analize-Fin.'!$F12)</f>
        <v>0</v>
      </c>
      <c r="AH12" s="426">
        <f>'6. DL finanšu_analīze'!AG12*(1+'8. DL jut. analize-Fin.'!$F12)</f>
        <v>0</v>
      </c>
      <c r="AI12" s="426">
        <f>'6. DL finanšu_analīze'!AH12*(1+'8. DL jut. analize-Fin.'!$F12)</f>
        <v>0</v>
      </c>
      <c r="AJ12" s="426">
        <f>'6. DL finanšu_analīze'!AI12*(1+'8. DL jut. analize-Fin.'!$F12)</f>
        <v>0</v>
      </c>
      <c r="AK12" s="426">
        <f>'6. DL finanšu_analīze'!AJ12*(1+'8. DL jut. analize-Fin.'!$F12)</f>
        <v>0</v>
      </c>
      <c r="AL12" s="426">
        <f>'6. DL finanšu_analīze'!AK12*(1+'8. DL jut. analize-Fin.'!$F12)</f>
        <v>0</v>
      </c>
    </row>
    <row r="13" spans="1:38" x14ac:dyDescent="0.25">
      <c r="A13" s="314"/>
      <c r="B13" s="249" t="s">
        <v>11</v>
      </c>
      <c r="C13" s="249" t="s">
        <v>118</v>
      </c>
      <c r="D13" s="249"/>
      <c r="E13" s="468" t="s">
        <v>58</v>
      </c>
      <c r="F13" s="251"/>
      <c r="G13" s="401" t="e">
        <f t="shared" si="0"/>
        <v>#DIV/0!</v>
      </c>
      <c r="H13" s="401" t="e">
        <f t="shared" si="1"/>
        <v>#DIV/0!</v>
      </c>
      <c r="I13" s="469" t="e">
        <f>SUM(I7:I12)</f>
        <v>#DIV/0!</v>
      </c>
      <c r="J13" s="469" t="e">
        <f t="shared" ref="J13:AL13" si="2">SUM(J7:J12)</f>
        <v>#DIV/0!</v>
      </c>
      <c r="K13" s="469" t="e">
        <f t="shared" si="2"/>
        <v>#DIV/0!</v>
      </c>
      <c r="L13" s="469" t="e">
        <f t="shared" si="2"/>
        <v>#DIV/0!</v>
      </c>
      <c r="M13" s="469" t="e">
        <f t="shared" si="2"/>
        <v>#DIV/0!</v>
      </c>
      <c r="N13" s="469" t="e">
        <f t="shared" si="2"/>
        <v>#DIV/0!</v>
      </c>
      <c r="O13" s="469" t="e">
        <f t="shared" si="2"/>
        <v>#DIV/0!</v>
      </c>
      <c r="P13" s="469" t="e">
        <f t="shared" si="2"/>
        <v>#DIV/0!</v>
      </c>
      <c r="Q13" s="469" t="e">
        <f t="shared" si="2"/>
        <v>#DIV/0!</v>
      </c>
      <c r="R13" s="469">
        <f t="shared" si="2"/>
        <v>0</v>
      </c>
      <c r="S13" s="469">
        <f t="shared" si="2"/>
        <v>0</v>
      </c>
      <c r="T13" s="469">
        <f t="shared" si="2"/>
        <v>0</v>
      </c>
      <c r="U13" s="469">
        <f t="shared" si="2"/>
        <v>0</v>
      </c>
      <c r="V13" s="469">
        <f t="shared" si="2"/>
        <v>0</v>
      </c>
      <c r="W13" s="469">
        <f t="shared" si="2"/>
        <v>0</v>
      </c>
      <c r="X13" s="469">
        <f t="shared" si="2"/>
        <v>0</v>
      </c>
      <c r="Y13" s="469">
        <f t="shared" si="2"/>
        <v>0</v>
      </c>
      <c r="Z13" s="469">
        <f t="shared" si="2"/>
        <v>0</v>
      </c>
      <c r="AA13" s="469">
        <f t="shared" si="2"/>
        <v>0</v>
      </c>
      <c r="AB13" s="469">
        <f t="shared" si="2"/>
        <v>0</v>
      </c>
      <c r="AC13" s="469">
        <f t="shared" si="2"/>
        <v>0</v>
      </c>
      <c r="AD13" s="469">
        <f t="shared" si="2"/>
        <v>0</v>
      </c>
      <c r="AE13" s="469">
        <f t="shared" si="2"/>
        <v>0</v>
      </c>
      <c r="AF13" s="469">
        <f t="shared" si="2"/>
        <v>0</v>
      </c>
      <c r="AG13" s="469">
        <f t="shared" si="2"/>
        <v>0</v>
      </c>
      <c r="AH13" s="469">
        <f t="shared" si="2"/>
        <v>0</v>
      </c>
      <c r="AI13" s="469">
        <f t="shared" si="2"/>
        <v>0</v>
      </c>
      <c r="AJ13" s="469">
        <f t="shared" si="2"/>
        <v>0</v>
      </c>
      <c r="AK13" s="469">
        <f t="shared" si="2"/>
        <v>0</v>
      </c>
      <c r="AL13" s="469">
        <f t="shared" si="2"/>
        <v>0</v>
      </c>
    </row>
    <row r="14" spans="1:38" x14ac:dyDescent="0.25">
      <c r="A14" s="336"/>
      <c r="B14" s="336"/>
      <c r="C14" s="336"/>
      <c r="D14" s="336"/>
      <c r="E14" s="394"/>
      <c r="F14" s="394"/>
      <c r="G14" s="394"/>
      <c r="H14" s="394"/>
      <c r="I14" s="394"/>
      <c r="J14" s="433"/>
      <c r="K14" s="383"/>
      <c r="L14" s="433"/>
      <c r="M14" s="383"/>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row>
    <row r="15" spans="1:38" ht="15" customHeight="1" x14ac:dyDescent="0.25">
      <c r="A15" s="317">
        <v>2</v>
      </c>
      <c r="B15" s="318" t="s">
        <v>189</v>
      </c>
      <c r="C15" s="318"/>
      <c r="D15" s="318"/>
      <c r="E15" s="318"/>
      <c r="F15" s="318"/>
      <c r="G15" s="647" t="s">
        <v>216</v>
      </c>
      <c r="H15" s="648"/>
      <c r="I15" s="648" t="s">
        <v>217</v>
      </c>
      <c r="J15" s="648"/>
      <c r="K15" s="648" t="s">
        <v>218</v>
      </c>
      <c r="L15" s="64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row>
    <row r="16" spans="1:38" x14ac:dyDescent="0.25">
      <c r="A16" s="422"/>
      <c r="B16" s="423" t="s">
        <v>65</v>
      </c>
      <c r="C16" s="423" t="s">
        <v>209</v>
      </c>
      <c r="D16" s="423"/>
      <c r="E16" s="434"/>
      <c r="F16" s="435"/>
      <c r="G16" s="470" t="e">
        <f>'6. DL finanšu_analīze'!I16</f>
        <v>#DIV/0!</v>
      </c>
      <c r="H16" s="435"/>
      <c r="I16" s="436" t="e">
        <f>G13</f>
        <v>#DIV/0!</v>
      </c>
      <c r="K16" s="645" t="e">
        <f>I16/G16-1</f>
        <v>#DIV/0!</v>
      </c>
      <c r="L16" s="646"/>
      <c r="M16" s="336"/>
      <c r="N16" s="336"/>
      <c r="O16" s="336"/>
      <c r="P16" s="336"/>
      <c r="Q16" s="437"/>
      <c r="R16" s="336"/>
      <c r="S16" s="336"/>
      <c r="T16" s="336"/>
      <c r="U16" s="336"/>
      <c r="V16" s="336"/>
      <c r="W16" s="336"/>
      <c r="X16" s="336"/>
      <c r="Y16" s="336"/>
      <c r="Z16" s="336"/>
      <c r="AA16" s="336"/>
      <c r="AB16" s="336"/>
      <c r="AC16" s="336"/>
      <c r="AD16" s="336"/>
      <c r="AE16" s="336"/>
      <c r="AF16" s="336"/>
      <c r="AG16" s="336"/>
      <c r="AH16" s="336"/>
      <c r="AI16" s="336"/>
      <c r="AJ16" s="336"/>
      <c r="AK16" s="336"/>
      <c r="AL16" s="336"/>
    </row>
    <row r="17" spans="1:43" x14ac:dyDescent="0.25">
      <c r="A17" s="317"/>
      <c r="B17" s="318"/>
      <c r="C17" s="318"/>
      <c r="D17" s="318"/>
      <c r="E17" s="318"/>
      <c r="F17" s="318"/>
      <c r="G17" s="318"/>
      <c r="H17" s="318"/>
      <c r="I17" s="318"/>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row>
    <row r="18" spans="1:43" s="272" customFormat="1" ht="24.95" customHeight="1" x14ac:dyDescent="0.35">
      <c r="A18" s="644" t="s">
        <v>211</v>
      </c>
      <c r="B18" s="644"/>
      <c r="C18" s="644"/>
      <c r="D18" s="644"/>
      <c r="E18" s="644"/>
      <c r="F18" s="644"/>
      <c r="G18" s="644"/>
      <c r="H18" s="440"/>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row>
    <row r="19" spans="1:43" s="272" customFormat="1" ht="12.75" customHeight="1" x14ac:dyDescent="0.2">
      <c r="A19" s="441"/>
      <c r="B19" s="338"/>
      <c r="C19" s="238"/>
      <c r="D19" s="378"/>
      <c r="E19" s="442"/>
      <c r="F19" s="442"/>
      <c r="G19" s="379" t="s">
        <v>197</v>
      </c>
      <c r="H19" s="380"/>
      <c r="I19" s="340">
        <f t="shared" ref="I19:AL19" si="3">I5</f>
        <v>1</v>
      </c>
      <c r="J19" s="340">
        <f t="shared" si="3"/>
        <v>2</v>
      </c>
      <c r="K19" s="340">
        <f t="shared" si="3"/>
        <v>3</v>
      </c>
      <c r="L19" s="340">
        <f t="shared" si="3"/>
        <v>4</v>
      </c>
      <c r="M19" s="340">
        <f t="shared" si="3"/>
        <v>5</v>
      </c>
      <c r="N19" s="340">
        <f t="shared" si="3"/>
        <v>6</v>
      </c>
      <c r="O19" s="340">
        <f t="shared" si="3"/>
        <v>7</v>
      </c>
      <c r="P19" s="340">
        <f t="shared" si="3"/>
        <v>8</v>
      </c>
      <c r="Q19" s="340">
        <f t="shared" si="3"/>
        <v>9</v>
      </c>
      <c r="R19" s="340">
        <f t="shared" si="3"/>
        <v>10</v>
      </c>
      <c r="S19" s="340">
        <f t="shared" si="3"/>
        <v>11</v>
      </c>
      <c r="T19" s="340">
        <f t="shared" si="3"/>
        <v>12</v>
      </c>
      <c r="U19" s="340">
        <f t="shared" si="3"/>
        <v>13</v>
      </c>
      <c r="V19" s="340">
        <f t="shared" si="3"/>
        <v>14</v>
      </c>
      <c r="W19" s="340">
        <f t="shared" si="3"/>
        <v>15</v>
      </c>
      <c r="X19" s="340">
        <f t="shared" si="3"/>
        <v>16</v>
      </c>
      <c r="Y19" s="340">
        <f t="shared" si="3"/>
        <v>17</v>
      </c>
      <c r="Z19" s="340">
        <f t="shared" si="3"/>
        <v>18</v>
      </c>
      <c r="AA19" s="340">
        <f t="shared" si="3"/>
        <v>19</v>
      </c>
      <c r="AB19" s="340">
        <f t="shared" si="3"/>
        <v>20</v>
      </c>
      <c r="AC19" s="340">
        <f t="shared" si="3"/>
        <v>21</v>
      </c>
      <c r="AD19" s="340">
        <f t="shared" si="3"/>
        <v>22</v>
      </c>
      <c r="AE19" s="340">
        <f t="shared" si="3"/>
        <v>23</v>
      </c>
      <c r="AF19" s="340">
        <f t="shared" si="3"/>
        <v>24</v>
      </c>
      <c r="AG19" s="340">
        <f t="shared" si="3"/>
        <v>25</v>
      </c>
      <c r="AH19" s="340">
        <f t="shared" si="3"/>
        <v>26</v>
      </c>
      <c r="AI19" s="340">
        <f t="shared" si="3"/>
        <v>27</v>
      </c>
      <c r="AJ19" s="340">
        <f t="shared" si="3"/>
        <v>28</v>
      </c>
      <c r="AK19" s="340">
        <f t="shared" si="3"/>
        <v>29</v>
      </c>
      <c r="AL19" s="340">
        <f t="shared" si="3"/>
        <v>30</v>
      </c>
      <c r="AM19" s="336"/>
    </row>
    <row r="20" spans="1:43" s="272" customFormat="1" ht="12.75" x14ac:dyDescent="0.2">
      <c r="A20" s="420">
        <v>3</v>
      </c>
      <c r="B20" s="365" t="s">
        <v>113</v>
      </c>
      <c r="C20" s="365"/>
      <c r="D20" s="249"/>
      <c r="E20" s="250" t="s">
        <v>111</v>
      </c>
      <c r="F20" s="250"/>
      <c r="G20" s="421" t="s">
        <v>112</v>
      </c>
      <c r="H20" s="421" t="s">
        <v>112</v>
      </c>
      <c r="I20" s="341">
        <f t="shared" ref="I20:AL20" si="4">I6</f>
        <v>2023</v>
      </c>
      <c r="J20" s="341">
        <f t="shared" si="4"/>
        <v>2024</v>
      </c>
      <c r="K20" s="341">
        <f t="shared" si="4"/>
        <v>2025</v>
      </c>
      <c r="L20" s="341">
        <f t="shared" si="4"/>
        <v>2026</v>
      </c>
      <c r="M20" s="341">
        <f t="shared" si="4"/>
        <v>2027</v>
      </c>
      <c r="N20" s="341">
        <f t="shared" si="4"/>
        <v>2028</v>
      </c>
      <c r="O20" s="341">
        <f t="shared" si="4"/>
        <v>2029</v>
      </c>
      <c r="P20" s="341">
        <f t="shared" si="4"/>
        <v>2030</v>
      </c>
      <c r="Q20" s="341">
        <f t="shared" si="4"/>
        <v>2031</v>
      </c>
      <c r="R20" s="341">
        <f t="shared" si="4"/>
        <v>2032</v>
      </c>
      <c r="S20" s="341">
        <f t="shared" si="4"/>
        <v>2033</v>
      </c>
      <c r="T20" s="341">
        <f t="shared" si="4"/>
        <v>2034</v>
      </c>
      <c r="U20" s="341">
        <f t="shared" si="4"/>
        <v>2035</v>
      </c>
      <c r="V20" s="341">
        <f t="shared" si="4"/>
        <v>2036</v>
      </c>
      <c r="W20" s="341">
        <f t="shared" si="4"/>
        <v>2037</v>
      </c>
      <c r="X20" s="341">
        <f t="shared" si="4"/>
        <v>2038</v>
      </c>
      <c r="Y20" s="341">
        <f t="shared" si="4"/>
        <v>2039</v>
      </c>
      <c r="Z20" s="341">
        <f t="shared" si="4"/>
        <v>2040</v>
      </c>
      <c r="AA20" s="341">
        <f t="shared" si="4"/>
        <v>2041</v>
      </c>
      <c r="AB20" s="341">
        <f t="shared" si="4"/>
        <v>2042</v>
      </c>
      <c r="AC20" s="341">
        <f t="shared" si="4"/>
        <v>2043</v>
      </c>
      <c r="AD20" s="341">
        <f t="shared" si="4"/>
        <v>2044</v>
      </c>
      <c r="AE20" s="341">
        <f t="shared" si="4"/>
        <v>2045</v>
      </c>
      <c r="AF20" s="341">
        <f t="shared" si="4"/>
        <v>2046</v>
      </c>
      <c r="AG20" s="341">
        <f t="shared" si="4"/>
        <v>2047</v>
      </c>
      <c r="AH20" s="341">
        <f t="shared" si="4"/>
        <v>2048</v>
      </c>
      <c r="AI20" s="341">
        <f t="shared" si="4"/>
        <v>2049</v>
      </c>
      <c r="AJ20" s="341">
        <f t="shared" si="4"/>
        <v>2050</v>
      </c>
      <c r="AK20" s="341">
        <f t="shared" si="4"/>
        <v>2051</v>
      </c>
      <c r="AL20" s="341">
        <f t="shared" si="4"/>
        <v>2052</v>
      </c>
      <c r="AM20" s="336"/>
      <c r="AN20" s="316"/>
      <c r="AO20" s="316"/>
      <c r="AP20" s="316"/>
      <c r="AQ20" s="316"/>
    </row>
    <row r="21" spans="1:43" s="336" customFormat="1" ht="12.75" x14ac:dyDescent="0.2">
      <c r="A21" s="422"/>
      <c r="B21" s="443" t="s">
        <v>90</v>
      </c>
      <c r="C21" s="423" t="s">
        <v>153</v>
      </c>
      <c r="D21" s="423"/>
      <c r="E21" s="444" t="s">
        <v>58</v>
      </c>
      <c r="F21" s="47">
        <v>0</v>
      </c>
      <c r="G21" s="445">
        <f t="shared" ref="G21:G25" si="5">I21+NPV($E$3,J21:AL21)</f>
        <v>0</v>
      </c>
      <c r="H21" s="390">
        <f>SUM(I21:AL21)</f>
        <v>0</v>
      </c>
      <c r="I21" s="426">
        <f>'6. DL finanšu_analīze'!H22*(1+'8. DL jut. analize-Fin.'!$F21)</f>
        <v>0</v>
      </c>
      <c r="J21" s="426">
        <f>'6. DL finanšu_analīze'!I22*(1+'8. DL jut. analize-Fin.'!$F21)</f>
        <v>0</v>
      </c>
      <c r="K21" s="426">
        <f>'6. DL finanšu_analīze'!J22*(1+'8. DL jut. analize-Fin.'!$F21)</f>
        <v>0</v>
      </c>
      <c r="L21" s="426">
        <f>'6. DL finanšu_analīze'!K22*(1+'8. DL jut. analize-Fin.'!$F21)</f>
        <v>0</v>
      </c>
      <c r="M21" s="426">
        <f>'6. DL finanšu_analīze'!L22*(1+'8. DL jut. analize-Fin.'!$F21)</f>
        <v>0</v>
      </c>
      <c r="N21" s="426">
        <f>'6. DL finanšu_analīze'!M22*(1+'8. DL jut. analize-Fin.'!$F21)</f>
        <v>0</v>
      </c>
      <c r="O21" s="426">
        <f>'6. DL finanšu_analīze'!N22*(1+'8. DL jut. analize-Fin.'!$F21)</f>
        <v>0</v>
      </c>
      <c r="P21" s="426">
        <f>'6. DL finanšu_analīze'!O22*(1+'8. DL jut. analize-Fin.'!$F21)</f>
        <v>0</v>
      </c>
      <c r="Q21" s="426">
        <f>'6. DL finanšu_analīze'!P22*(1+'8. DL jut. analize-Fin.'!$F21)</f>
        <v>0</v>
      </c>
      <c r="R21" s="426">
        <f>'6. DL finanšu_analīze'!Q22*(1+'8. DL jut. analize-Fin.'!$F21)</f>
        <v>0</v>
      </c>
      <c r="S21" s="426">
        <f>'6. DL finanšu_analīze'!R22*(1+'8. DL jut. analize-Fin.'!$F21)</f>
        <v>0</v>
      </c>
      <c r="T21" s="426">
        <f>'6. DL finanšu_analīze'!S22*(1+'8. DL jut. analize-Fin.'!$F21)</f>
        <v>0</v>
      </c>
      <c r="U21" s="426">
        <f>'6. DL finanšu_analīze'!T22*(1+'8. DL jut. analize-Fin.'!$F21)</f>
        <v>0</v>
      </c>
      <c r="V21" s="426">
        <f>'6. DL finanšu_analīze'!U22*(1+'8. DL jut. analize-Fin.'!$F21)</f>
        <v>0</v>
      </c>
      <c r="W21" s="426">
        <f>'6. DL finanšu_analīze'!V22*(1+'8. DL jut. analize-Fin.'!$F21)</f>
        <v>0</v>
      </c>
      <c r="X21" s="426">
        <f>'6. DL finanšu_analīze'!W22*(1+'8. DL jut. analize-Fin.'!$F21)</f>
        <v>0</v>
      </c>
      <c r="Y21" s="426">
        <f>'6. DL finanšu_analīze'!X22*(1+'8. DL jut. analize-Fin.'!$F21)</f>
        <v>0</v>
      </c>
      <c r="Z21" s="426">
        <f>'6. DL finanšu_analīze'!Y22*(1+'8. DL jut. analize-Fin.'!$F21)</f>
        <v>0</v>
      </c>
      <c r="AA21" s="426">
        <f>'6. DL finanšu_analīze'!Z22*(1+'8. DL jut. analize-Fin.'!$F21)</f>
        <v>0</v>
      </c>
      <c r="AB21" s="426">
        <f>'6. DL finanšu_analīze'!AA22*(1+'8. DL jut. analize-Fin.'!$F21)</f>
        <v>0</v>
      </c>
      <c r="AC21" s="426">
        <f>'6. DL finanšu_analīze'!AB22*(1+'8. DL jut. analize-Fin.'!$F21)</f>
        <v>0</v>
      </c>
      <c r="AD21" s="426">
        <f>'6. DL finanšu_analīze'!AC22*(1+'8. DL jut. analize-Fin.'!$F21)</f>
        <v>0</v>
      </c>
      <c r="AE21" s="426">
        <f>'6. DL finanšu_analīze'!AD22*(1+'8. DL jut. analize-Fin.'!$F21)</f>
        <v>0</v>
      </c>
      <c r="AF21" s="426">
        <f>'6. DL finanšu_analīze'!AE22*(1+'8. DL jut. analize-Fin.'!$F21)</f>
        <v>0</v>
      </c>
      <c r="AG21" s="426">
        <f>'6. DL finanšu_analīze'!AF22*(1+'8. DL jut. analize-Fin.'!$F21)</f>
        <v>0</v>
      </c>
      <c r="AH21" s="426">
        <f>'6. DL finanšu_analīze'!AG22*(1+'8. DL jut. analize-Fin.'!$F21)</f>
        <v>0</v>
      </c>
      <c r="AI21" s="426">
        <f>'6. DL finanšu_analīze'!AH22*(1+'8. DL jut. analize-Fin.'!$F21)</f>
        <v>0</v>
      </c>
      <c r="AJ21" s="426">
        <f>'6. DL finanšu_analīze'!AI22*(1+'8. DL jut. analize-Fin.'!$F21)</f>
        <v>0</v>
      </c>
      <c r="AK21" s="426">
        <f>'6. DL finanšu_analīze'!AJ22*(1+'8. DL jut. analize-Fin.'!$F21)</f>
        <v>0</v>
      </c>
      <c r="AL21" s="426">
        <f>'6. DL finanšu_analīze'!AK22*(1+'8. DL jut. analize-Fin.'!$F21)</f>
        <v>0</v>
      </c>
      <c r="AM21" s="447" t="e">
        <v>#REF!</v>
      </c>
      <c r="AN21" s="448"/>
    </row>
    <row r="22" spans="1:43" s="336" customFormat="1" ht="12.75" x14ac:dyDescent="0.2">
      <c r="A22" s="427"/>
      <c r="B22" s="449" t="s">
        <v>91</v>
      </c>
      <c r="C22" s="336" t="s">
        <v>205</v>
      </c>
      <c r="E22" s="394" t="s">
        <v>58</v>
      </c>
      <c r="F22" s="47">
        <v>0</v>
      </c>
      <c r="G22" s="445">
        <f t="shared" si="5"/>
        <v>0</v>
      </c>
      <c r="H22" s="390">
        <f t="shared" ref="H22:H25" si="6">SUM(I22:AL22)</f>
        <v>0</v>
      </c>
      <c r="I22" s="426">
        <f>'6. DL finanšu_analīze'!H23*(1+'8. DL jut. analize-Fin.'!$F22)</f>
        <v>0</v>
      </c>
      <c r="J22" s="426">
        <f>'6. DL finanšu_analīze'!I23*(1+'8. DL jut. analize-Fin.'!$F22)</f>
        <v>0</v>
      </c>
      <c r="K22" s="426">
        <f>'6. DL finanšu_analīze'!J23*(1+'8. DL jut. analize-Fin.'!$F22)</f>
        <v>0</v>
      </c>
      <c r="L22" s="426">
        <f>'6. DL finanšu_analīze'!K23*(1+'8. DL jut. analize-Fin.'!$F22)</f>
        <v>0</v>
      </c>
      <c r="M22" s="426">
        <f>'6. DL finanšu_analīze'!L23*(1+'8. DL jut. analize-Fin.'!$F22)</f>
        <v>0</v>
      </c>
      <c r="N22" s="426">
        <f>'6. DL finanšu_analīze'!M23*(1+'8. DL jut. analize-Fin.'!$F22)</f>
        <v>0</v>
      </c>
      <c r="O22" s="426">
        <f>'6. DL finanšu_analīze'!N23*(1+'8. DL jut. analize-Fin.'!$F22)</f>
        <v>0</v>
      </c>
      <c r="P22" s="426">
        <f>'6. DL finanšu_analīze'!O23*(1+'8. DL jut. analize-Fin.'!$F22)</f>
        <v>0</v>
      </c>
      <c r="Q22" s="426">
        <f>'6. DL finanšu_analīze'!P23*(1+'8. DL jut. analize-Fin.'!$F22)</f>
        <v>0</v>
      </c>
      <c r="R22" s="426">
        <f>'6. DL finanšu_analīze'!Q23*(1+'8. DL jut. analize-Fin.'!$F22)</f>
        <v>0</v>
      </c>
      <c r="S22" s="426">
        <f>'6. DL finanšu_analīze'!R23*(1+'8. DL jut. analize-Fin.'!$F22)</f>
        <v>0</v>
      </c>
      <c r="T22" s="426">
        <f>'6. DL finanšu_analīze'!S23*(1+'8. DL jut. analize-Fin.'!$F22)</f>
        <v>0</v>
      </c>
      <c r="U22" s="426">
        <f>'6. DL finanšu_analīze'!T23*(1+'8. DL jut. analize-Fin.'!$F22)</f>
        <v>0</v>
      </c>
      <c r="V22" s="426">
        <f>'6. DL finanšu_analīze'!U23*(1+'8. DL jut. analize-Fin.'!$F22)</f>
        <v>0</v>
      </c>
      <c r="W22" s="426">
        <f>'6. DL finanšu_analīze'!V23*(1+'8. DL jut. analize-Fin.'!$F22)</f>
        <v>0</v>
      </c>
      <c r="X22" s="426">
        <f>'6. DL finanšu_analīze'!W23*(1+'8. DL jut. analize-Fin.'!$F22)</f>
        <v>0</v>
      </c>
      <c r="Y22" s="426">
        <f>'6. DL finanšu_analīze'!X23*(1+'8. DL jut. analize-Fin.'!$F22)</f>
        <v>0</v>
      </c>
      <c r="Z22" s="426">
        <f>'6. DL finanšu_analīze'!Y23*(1+'8. DL jut. analize-Fin.'!$F22)</f>
        <v>0</v>
      </c>
      <c r="AA22" s="426">
        <f>'6. DL finanšu_analīze'!Z23*(1+'8. DL jut. analize-Fin.'!$F22)</f>
        <v>0</v>
      </c>
      <c r="AB22" s="426">
        <f>'6. DL finanšu_analīze'!AA23*(1+'8. DL jut. analize-Fin.'!$F22)</f>
        <v>0</v>
      </c>
      <c r="AC22" s="426">
        <f>'6. DL finanšu_analīze'!AB23*(1+'8. DL jut. analize-Fin.'!$F22)</f>
        <v>0</v>
      </c>
      <c r="AD22" s="426">
        <f>'6. DL finanšu_analīze'!AC23*(1+'8. DL jut. analize-Fin.'!$F22)</f>
        <v>0</v>
      </c>
      <c r="AE22" s="426">
        <f>'6. DL finanšu_analīze'!AD23*(1+'8. DL jut. analize-Fin.'!$F22)</f>
        <v>0</v>
      </c>
      <c r="AF22" s="426">
        <f>'6. DL finanšu_analīze'!AE23*(1+'8. DL jut. analize-Fin.'!$F22)</f>
        <v>0</v>
      </c>
      <c r="AG22" s="426">
        <f>'6. DL finanšu_analīze'!AF23*(1+'8. DL jut. analize-Fin.'!$F22)</f>
        <v>0</v>
      </c>
      <c r="AH22" s="426">
        <f>'6. DL finanšu_analīze'!AG23*(1+'8. DL jut. analize-Fin.'!$F22)</f>
        <v>0</v>
      </c>
      <c r="AI22" s="426">
        <f>'6. DL finanšu_analīze'!AH23*(1+'8. DL jut. analize-Fin.'!$F22)</f>
        <v>0</v>
      </c>
      <c r="AJ22" s="426">
        <f>'6. DL finanšu_analīze'!AI23*(1+'8. DL jut. analize-Fin.'!$F22)</f>
        <v>0</v>
      </c>
      <c r="AK22" s="426">
        <f>'6. DL finanšu_analīze'!AJ23*(1+'8. DL jut. analize-Fin.'!$F22)</f>
        <v>0</v>
      </c>
      <c r="AL22" s="426">
        <f>'6. DL finanšu_analīze'!AK23*(1+'8. DL jut. analize-Fin.'!$F22)</f>
        <v>0</v>
      </c>
      <c r="AM22" s="447" t="e">
        <v>#REF!</v>
      </c>
    </row>
    <row r="23" spans="1:43" s="403" customFormat="1" ht="12.75" x14ac:dyDescent="0.2">
      <c r="A23" s="382"/>
      <c r="B23" s="449" t="s">
        <v>171</v>
      </c>
      <c r="C23" s="449" t="s">
        <v>335</v>
      </c>
      <c r="D23" s="451"/>
      <c r="E23" s="452" t="s">
        <v>58</v>
      </c>
      <c r="F23" s="47">
        <v>0</v>
      </c>
      <c r="G23" s="445">
        <f t="shared" si="5"/>
        <v>0</v>
      </c>
      <c r="H23" s="390">
        <f>SUM(I23:AL23)</f>
        <v>0</v>
      </c>
      <c r="I23" s="426">
        <f>'6. DL finanšu_analīze'!H24*(1+'8. DL jut. analize-Fin.'!$F23)</f>
        <v>0</v>
      </c>
      <c r="J23" s="426">
        <f>'6. DL finanšu_analīze'!I24*(1+'8. DL jut. analize-Fin.'!$F23)</f>
        <v>0</v>
      </c>
      <c r="K23" s="426">
        <f>'6. DL finanšu_analīze'!J24*(1+'8. DL jut. analize-Fin.'!$F23)</f>
        <v>0</v>
      </c>
      <c r="L23" s="426">
        <f>'6. DL finanšu_analīze'!K24*(1+'8. DL jut. analize-Fin.'!$F23)</f>
        <v>0</v>
      </c>
      <c r="M23" s="426">
        <f>'6. DL finanšu_analīze'!L24*(1+'8. DL jut. analize-Fin.'!$F23)</f>
        <v>0</v>
      </c>
      <c r="N23" s="426">
        <f>'6. DL finanšu_analīze'!M24*(1+'8. DL jut. analize-Fin.'!$F23)</f>
        <v>0</v>
      </c>
      <c r="O23" s="426">
        <f>'6. DL finanšu_analīze'!N24*(1+'8. DL jut. analize-Fin.'!$F23)</f>
        <v>0</v>
      </c>
      <c r="P23" s="426">
        <f>'6. DL finanšu_analīze'!O24*(1+'8. DL jut. analize-Fin.'!$F23)</f>
        <v>0</v>
      </c>
      <c r="Q23" s="426">
        <f>'6. DL finanšu_analīze'!P24*(1+'8. DL jut. analize-Fin.'!$F23)</f>
        <v>0</v>
      </c>
      <c r="R23" s="426">
        <f>'6. DL finanšu_analīze'!Q24*(1+'8. DL jut. analize-Fin.'!$F23)</f>
        <v>0</v>
      </c>
      <c r="S23" s="426">
        <f>'6. DL finanšu_analīze'!R24*(1+'8. DL jut. analize-Fin.'!$F23)</f>
        <v>0</v>
      </c>
      <c r="T23" s="426">
        <f>'6. DL finanšu_analīze'!S24*(1+'8. DL jut. analize-Fin.'!$F23)</f>
        <v>0</v>
      </c>
      <c r="U23" s="426">
        <f>'6. DL finanšu_analīze'!T24*(1+'8. DL jut. analize-Fin.'!$F23)</f>
        <v>0</v>
      </c>
      <c r="V23" s="426">
        <f>'6. DL finanšu_analīze'!U24*(1+'8. DL jut. analize-Fin.'!$F23)</f>
        <v>0</v>
      </c>
      <c r="W23" s="426">
        <f>'6. DL finanšu_analīze'!V24*(1+'8. DL jut. analize-Fin.'!$F23)</f>
        <v>0</v>
      </c>
      <c r="X23" s="426">
        <f>'6. DL finanšu_analīze'!W24*(1+'8. DL jut. analize-Fin.'!$F23)</f>
        <v>0</v>
      </c>
      <c r="Y23" s="426">
        <f>'6. DL finanšu_analīze'!X24*(1+'8. DL jut. analize-Fin.'!$F23)</f>
        <v>0</v>
      </c>
      <c r="Z23" s="426">
        <f>'6. DL finanšu_analīze'!Y24*(1+'8. DL jut. analize-Fin.'!$F23)</f>
        <v>0</v>
      </c>
      <c r="AA23" s="426">
        <f>'6. DL finanšu_analīze'!Z24*(1+'8. DL jut. analize-Fin.'!$F23)</f>
        <v>0</v>
      </c>
      <c r="AB23" s="426">
        <f>'6. DL finanšu_analīze'!AA24*(1+'8. DL jut. analize-Fin.'!$F23)</f>
        <v>0</v>
      </c>
      <c r="AC23" s="426">
        <f>'6. DL finanšu_analīze'!AB24*(1+'8. DL jut. analize-Fin.'!$F23)</f>
        <v>0</v>
      </c>
      <c r="AD23" s="426">
        <f>'6. DL finanšu_analīze'!AC24*(1+'8. DL jut. analize-Fin.'!$F23)</f>
        <v>0</v>
      </c>
      <c r="AE23" s="426">
        <f>'6. DL finanšu_analīze'!AD24*(1+'8. DL jut. analize-Fin.'!$F23)</f>
        <v>0</v>
      </c>
      <c r="AF23" s="426">
        <f>'6. DL finanšu_analīze'!AE24*(1+'8. DL jut. analize-Fin.'!$F23)</f>
        <v>0</v>
      </c>
      <c r="AG23" s="426">
        <f>'6. DL finanšu_analīze'!AF24*(1+'8. DL jut. analize-Fin.'!$F23)</f>
        <v>0</v>
      </c>
      <c r="AH23" s="426">
        <f>'6. DL finanšu_analīze'!AG24*(1+'8. DL jut. analize-Fin.'!$F23)</f>
        <v>0</v>
      </c>
      <c r="AI23" s="426">
        <f>'6. DL finanšu_analīze'!AH24*(1+'8. DL jut. analize-Fin.'!$F23)</f>
        <v>0</v>
      </c>
      <c r="AJ23" s="426">
        <f>'6. DL finanšu_analīze'!AI24*(1+'8. DL jut. analize-Fin.'!$F23)</f>
        <v>0</v>
      </c>
      <c r="AK23" s="426">
        <f>'6. DL finanšu_analīze'!AJ24*(1+'8. DL jut. analize-Fin.'!$F23)</f>
        <v>0</v>
      </c>
      <c r="AL23" s="426">
        <f>'6. DL finanšu_analīze'!AK24*(1+'8. DL jut. analize-Fin.'!$F23)</f>
        <v>0</v>
      </c>
      <c r="AN23" s="454"/>
    </row>
    <row r="24" spans="1:43" s="383" customFormat="1" ht="12.75" x14ac:dyDescent="0.2">
      <c r="A24" s="455"/>
      <c r="B24" s="417" t="s">
        <v>184</v>
      </c>
      <c r="C24" s="456" t="s">
        <v>135</v>
      </c>
      <c r="D24" s="456"/>
      <c r="E24" s="457" t="s">
        <v>58</v>
      </c>
      <c r="F24" s="47">
        <v>0</v>
      </c>
      <c r="G24" s="445">
        <f t="shared" si="5"/>
        <v>0</v>
      </c>
      <c r="H24" s="390">
        <f t="shared" si="6"/>
        <v>0</v>
      </c>
      <c r="I24" s="426">
        <f>'6. DL finanšu_analīze'!H26*(1+'8. DL jut. analize-Fin.'!$F24)</f>
        <v>0</v>
      </c>
      <c r="J24" s="426">
        <f>'6. DL finanšu_analīze'!I26*(1+'8. DL jut. analize-Fin.'!$F24)</f>
        <v>0</v>
      </c>
      <c r="K24" s="426">
        <f>'6. DL finanšu_analīze'!J26*(1+'8. DL jut. analize-Fin.'!$F24)</f>
        <v>0</v>
      </c>
      <c r="L24" s="426">
        <f>'6. DL finanšu_analīze'!K26*(1+'8. DL jut. analize-Fin.'!$F24)</f>
        <v>0</v>
      </c>
      <c r="M24" s="426">
        <f>'6. DL finanšu_analīze'!L26*(1+'8. DL jut. analize-Fin.'!$F24)</f>
        <v>0</v>
      </c>
      <c r="N24" s="426">
        <f>'6. DL finanšu_analīze'!M26*(1+'8. DL jut. analize-Fin.'!$F24)</f>
        <v>0</v>
      </c>
      <c r="O24" s="426">
        <f>'6. DL finanšu_analīze'!N26*(1+'8. DL jut. analize-Fin.'!$F24)</f>
        <v>0</v>
      </c>
      <c r="P24" s="426">
        <f>'6. DL finanšu_analīze'!O26*(1+'8. DL jut. analize-Fin.'!$F24)</f>
        <v>0</v>
      </c>
      <c r="Q24" s="426">
        <f>'6. DL finanšu_analīze'!P26*(1+'8. DL jut. analize-Fin.'!$F24)</f>
        <v>0</v>
      </c>
      <c r="R24" s="426">
        <f>'6. DL finanšu_analīze'!Q26*(1+'8. DL jut. analize-Fin.'!$F24)</f>
        <v>0</v>
      </c>
      <c r="S24" s="426">
        <f>'6. DL finanšu_analīze'!R26*(1+'8. DL jut. analize-Fin.'!$F24)</f>
        <v>0</v>
      </c>
      <c r="T24" s="426">
        <f>'6. DL finanšu_analīze'!S26*(1+'8. DL jut. analize-Fin.'!$F24)</f>
        <v>0</v>
      </c>
      <c r="U24" s="426">
        <f>'6. DL finanšu_analīze'!T26*(1+'8. DL jut. analize-Fin.'!$F24)</f>
        <v>0</v>
      </c>
      <c r="V24" s="426">
        <f>'6. DL finanšu_analīze'!U26*(1+'8. DL jut. analize-Fin.'!$F24)</f>
        <v>0</v>
      </c>
      <c r="W24" s="426">
        <f>'6. DL finanšu_analīze'!V26*(1+'8. DL jut. analize-Fin.'!$F24)</f>
        <v>0</v>
      </c>
      <c r="X24" s="426">
        <f>'6. DL finanšu_analīze'!W26*(1+'8. DL jut. analize-Fin.'!$F24)</f>
        <v>0</v>
      </c>
      <c r="Y24" s="426">
        <f>'6. DL finanšu_analīze'!X26*(1+'8. DL jut. analize-Fin.'!$F24)</f>
        <v>0</v>
      </c>
      <c r="Z24" s="426">
        <f>'6. DL finanšu_analīze'!Y26*(1+'8. DL jut. analize-Fin.'!$F24)</f>
        <v>0</v>
      </c>
      <c r="AA24" s="426">
        <f>'6. DL finanšu_analīze'!Z26*(1+'8. DL jut. analize-Fin.'!$F24)</f>
        <v>0</v>
      </c>
      <c r="AB24" s="426">
        <f>'6. DL finanšu_analīze'!AA26*(1+'8. DL jut. analize-Fin.'!$F24)</f>
        <v>0</v>
      </c>
      <c r="AC24" s="426">
        <f>'6. DL finanšu_analīze'!AB26*(1+'8. DL jut. analize-Fin.'!$F24)</f>
        <v>0</v>
      </c>
      <c r="AD24" s="426">
        <f>'6. DL finanšu_analīze'!AC26*(1+'8. DL jut. analize-Fin.'!$F24)</f>
        <v>0</v>
      </c>
      <c r="AE24" s="426">
        <f>'6. DL finanšu_analīze'!AD26*(1+'8. DL jut. analize-Fin.'!$F24)</f>
        <v>0</v>
      </c>
      <c r="AF24" s="426">
        <f>'6. DL finanšu_analīze'!AE26*(1+'8. DL jut. analize-Fin.'!$F24)</f>
        <v>0</v>
      </c>
      <c r="AG24" s="426">
        <f>'6. DL finanšu_analīze'!AF26*(1+'8. DL jut. analize-Fin.'!$F24)</f>
        <v>0</v>
      </c>
      <c r="AH24" s="426">
        <f>'6. DL finanšu_analīze'!AG26*(1+'8. DL jut. analize-Fin.'!$F24)</f>
        <v>0</v>
      </c>
      <c r="AI24" s="426">
        <f>'6. DL finanšu_analīze'!AH26*(1+'8. DL jut. analize-Fin.'!$F24)</f>
        <v>0</v>
      </c>
      <c r="AJ24" s="426">
        <f>'6. DL finanšu_analīze'!AI26*(1+'8. DL jut. analize-Fin.'!$F24)</f>
        <v>0</v>
      </c>
      <c r="AK24" s="426">
        <f>'6. DL finanšu_analīze'!AJ26*(1+'8. DL jut. analize-Fin.'!$F24)</f>
        <v>0</v>
      </c>
      <c r="AL24" s="426">
        <f>'6. DL finanšu_analīze'!AK26*(1+'8. DL jut. analize-Fin.'!$F24)</f>
        <v>0</v>
      </c>
      <c r="AM24" s="458"/>
    </row>
    <row r="25" spans="1:43" s="383" customFormat="1" ht="12.75" x14ac:dyDescent="0.2">
      <c r="A25" s="471"/>
      <c r="B25" s="249" t="s">
        <v>185</v>
      </c>
      <c r="C25" s="249" t="s">
        <v>118</v>
      </c>
      <c r="D25" s="249"/>
      <c r="E25" s="251" t="s">
        <v>58</v>
      </c>
      <c r="F25" s="251"/>
      <c r="G25" s="472">
        <f t="shared" si="5"/>
        <v>0</v>
      </c>
      <c r="H25" s="401">
        <f t="shared" si="6"/>
        <v>0</v>
      </c>
      <c r="I25" s="473">
        <f>I21+I22+I23+I24</f>
        <v>0</v>
      </c>
      <c r="J25" s="473">
        <f t="shared" ref="J25:AL25" si="7">J21+J22+J23+J24</f>
        <v>0</v>
      </c>
      <c r="K25" s="473">
        <f>K21+K22+K23+K24</f>
        <v>0</v>
      </c>
      <c r="L25" s="473">
        <f>L21+L22+L23+L24</f>
        <v>0</v>
      </c>
      <c r="M25" s="473">
        <f t="shared" si="7"/>
        <v>0</v>
      </c>
      <c r="N25" s="473">
        <f t="shared" si="7"/>
        <v>0</v>
      </c>
      <c r="O25" s="473">
        <f t="shared" si="7"/>
        <v>0</v>
      </c>
      <c r="P25" s="473">
        <f t="shared" si="7"/>
        <v>0</v>
      </c>
      <c r="Q25" s="473">
        <f t="shared" si="7"/>
        <v>0</v>
      </c>
      <c r="R25" s="473">
        <f t="shared" si="7"/>
        <v>0</v>
      </c>
      <c r="S25" s="473">
        <f t="shared" si="7"/>
        <v>0</v>
      </c>
      <c r="T25" s="473">
        <f t="shared" si="7"/>
        <v>0</v>
      </c>
      <c r="U25" s="473">
        <f t="shared" si="7"/>
        <v>0</v>
      </c>
      <c r="V25" s="473">
        <f t="shared" si="7"/>
        <v>0</v>
      </c>
      <c r="W25" s="473">
        <f t="shared" si="7"/>
        <v>0</v>
      </c>
      <c r="X25" s="473">
        <f t="shared" si="7"/>
        <v>0</v>
      </c>
      <c r="Y25" s="473">
        <f t="shared" si="7"/>
        <v>0</v>
      </c>
      <c r="Z25" s="473">
        <f t="shared" si="7"/>
        <v>0</v>
      </c>
      <c r="AA25" s="473">
        <f t="shared" si="7"/>
        <v>0</v>
      </c>
      <c r="AB25" s="473">
        <f t="shared" si="7"/>
        <v>0</v>
      </c>
      <c r="AC25" s="473">
        <f t="shared" si="7"/>
        <v>0</v>
      </c>
      <c r="AD25" s="473">
        <f t="shared" si="7"/>
        <v>0</v>
      </c>
      <c r="AE25" s="473">
        <f t="shared" si="7"/>
        <v>0</v>
      </c>
      <c r="AF25" s="473">
        <f t="shared" si="7"/>
        <v>0</v>
      </c>
      <c r="AG25" s="473">
        <f t="shared" si="7"/>
        <v>0</v>
      </c>
      <c r="AH25" s="473">
        <f t="shared" si="7"/>
        <v>0</v>
      </c>
      <c r="AI25" s="473">
        <f t="shared" si="7"/>
        <v>0</v>
      </c>
      <c r="AJ25" s="473">
        <f t="shared" si="7"/>
        <v>0</v>
      </c>
      <c r="AK25" s="473">
        <f t="shared" si="7"/>
        <v>0</v>
      </c>
      <c r="AL25" s="473">
        <f t="shared" si="7"/>
        <v>0</v>
      </c>
      <c r="AM25" s="458"/>
    </row>
    <row r="26" spans="1:43" x14ac:dyDescent="0.25">
      <c r="A26" s="336"/>
      <c r="B26" s="336"/>
      <c r="C26" s="336"/>
      <c r="D26" s="336"/>
      <c r="E26" s="394"/>
      <c r="F26" s="394"/>
      <c r="G26" s="394"/>
      <c r="H26" s="394"/>
      <c r="I26" s="394"/>
      <c r="J26" s="433"/>
      <c r="K26" s="383"/>
      <c r="L26" s="433"/>
      <c r="M26" s="383"/>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row>
    <row r="27" spans="1:43" x14ac:dyDescent="0.25">
      <c r="A27" s="317">
        <v>4</v>
      </c>
      <c r="B27" s="318" t="s">
        <v>189</v>
      </c>
      <c r="C27" s="318"/>
      <c r="D27" s="318"/>
      <c r="E27" s="318"/>
      <c r="F27" s="318"/>
      <c r="G27" s="647" t="s">
        <v>216</v>
      </c>
      <c r="H27" s="648"/>
      <c r="I27" s="648" t="s">
        <v>217</v>
      </c>
      <c r="J27" s="648"/>
      <c r="K27" s="648" t="s">
        <v>218</v>
      </c>
      <c r="L27" s="64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row>
    <row r="28" spans="1:43" x14ac:dyDescent="0.25">
      <c r="A28" s="422"/>
      <c r="B28" s="423" t="s">
        <v>134</v>
      </c>
      <c r="C28" s="423" t="str">
        <f>'6. DL finanšu_analīze'!C30</f>
        <v>Investīciju finansiālais neto tagadnes ienesīgums (FNPVc)</v>
      </c>
      <c r="D28" s="423"/>
      <c r="E28" s="434"/>
      <c r="F28" s="435"/>
      <c r="G28" s="470">
        <f>'6. DL finanšu_analīze'!I30</f>
        <v>0</v>
      </c>
      <c r="H28" s="435"/>
      <c r="I28" s="436">
        <f>G25</f>
        <v>0</v>
      </c>
      <c r="K28" s="645" t="e">
        <f>I28/G28-1</f>
        <v>#DIV/0!</v>
      </c>
      <c r="L28" s="646"/>
      <c r="M28" s="336"/>
      <c r="N28" s="336"/>
      <c r="O28" s="336"/>
      <c r="P28" s="336"/>
      <c r="Q28" s="437"/>
      <c r="R28" s="336"/>
      <c r="S28" s="336"/>
      <c r="T28" s="336"/>
      <c r="U28" s="336"/>
      <c r="V28" s="336"/>
      <c r="W28" s="336"/>
      <c r="X28" s="336"/>
      <c r="Y28" s="336"/>
      <c r="Z28" s="336"/>
      <c r="AA28" s="336"/>
      <c r="AB28" s="336"/>
      <c r="AC28" s="336"/>
      <c r="AD28" s="336"/>
      <c r="AE28" s="336"/>
      <c r="AF28" s="336"/>
      <c r="AG28" s="336"/>
      <c r="AH28" s="336"/>
      <c r="AI28" s="336"/>
      <c r="AJ28" s="336"/>
      <c r="AK28" s="336"/>
      <c r="AL28" s="336"/>
    </row>
    <row r="29" spans="1:43" x14ac:dyDescent="0.25">
      <c r="A29" s="317"/>
      <c r="B29" s="318"/>
      <c r="C29" s="318"/>
      <c r="D29" s="318"/>
      <c r="E29" s="318"/>
      <c r="F29" s="318"/>
      <c r="G29" s="318"/>
      <c r="H29" s="318"/>
      <c r="I29" s="318"/>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row>
  </sheetData>
  <sheetProtection algorithmName="SHA-512" hashValue="BqU4JiAW48Cqds7rYlYouRocGx1cZ9fvk6ft4p+8HPEIAkFhQTorRGggU9IePXyMVCqpGHR3JnjsQ7NrnO8Btw==" saltValue="t+hxmTnCxN1qXQCbXjJR8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305"/>
  <sheetViews>
    <sheetView zoomScale="80" zoomScaleNormal="80" workbookViewId="0">
      <pane xSplit="1" ySplit="17" topLeftCell="B232" activePane="bottomRight" state="frozen"/>
      <selection pane="topRight" activeCell="B1" sqref="B1"/>
      <selection pane="bottomLeft" activeCell="A18" sqref="A18"/>
      <selection pane="bottomRight" activeCell="B246" sqref="B246"/>
    </sheetView>
  </sheetViews>
  <sheetFormatPr defaultColWidth="9.140625" defaultRowHeight="12.75" x14ac:dyDescent="0.2"/>
  <cols>
    <col min="1" max="1" width="47.5703125" style="386" customWidth="1"/>
    <col min="2" max="2" width="16.42578125" style="386" customWidth="1"/>
    <col min="3" max="3" width="2" style="386" customWidth="1"/>
    <col min="4" max="4" width="16.42578125" style="386" customWidth="1"/>
    <col min="5" max="5" width="2" style="386" customWidth="1"/>
    <col min="6" max="6" width="16.42578125" style="386" customWidth="1"/>
    <col min="7" max="7" width="2" style="386" customWidth="1"/>
    <col min="8" max="8" width="16.42578125" style="386" customWidth="1"/>
    <col min="9" max="9" width="2" style="386" customWidth="1"/>
    <col min="10" max="10" width="16.42578125" style="386" customWidth="1"/>
    <col min="11" max="11" width="2" style="386" customWidth="1"/>
    <col min="12" max="12" width="16.42578125" style="386" customWidth="1"/>
    <col min="13" max="13" width="2" style="386" customWidth="1"/>
    <col min="14" max="14" width="16.42578125" style="386" customWidth="1"/>
    <col min="15" max="15" width="2" style="386" customWidth="1"/>
    <col min="16" max="16" width="16.42578125" style="386" customWidth="1"/>
    <col min="17" max="17" width="2" style="386" customWidth="1"/>
    <col min="18" max="18" width="16.42578125" style="386" customWidth="1"/>
    <col min="19" max="19" width="2" style="386" customWidth="1"/>
    <col min="20" max="20" width="16.42578125" style="386" customWidth="1"/>
    <col min="21" max="21" width="16" style="386" customWidth="1"/>
    <col min="22" max="22" width="9.140625" style="386"/>
    <col min="23" max="23" width="10.85546875" style="386" customWidth="1"/>
    <col min="24" max="16384" width="9.140625" style="386"/>
  </cols>
  <sheetData>
    <row r="1" spans="1:23" s="236" customFormat="1" ht="27" customHeight="1" x14ac:dyDescent="0.4">
      <c r="A1" s="653" t="s">
        <v>219</v>
      </c>
      <c r="B1" s="653"/>
      <c r="C1" s="653"/>
      <c r="D1" s="653"/>
      <c r="E1" s="474"/>
      <c r="F1" s="235"/>
      <c r="G1" s="235"/>
      <c r="H1" s="235"/>
      <c r="I1" s="235"/>
      <c r="J1" s="235"/>
      <c r="K1" s="235"/>
      <c r="L1" s="235"/>
      <c r="M1" s="235"/>
      <c r="N1" s="235"/>
      <c r="O1" s="235"/>
      <c r="P1" s="235"/>
      <c r="Q1" s="235"/>
      <c r="R1" s="235"/>
      <c r="S1" s="235"/>
      <c r="T1" s="235"/>
      <c r="U1" s="235"/>
    </row>
    <row r="2" spans="1:23" ht="24.95" customHeight="1" x14ac:dyDescent="0.35">
      <c r="A2" s="475" t="s">
        <v>220</v>
      </c>
      <c r="B2" s="305"/>
      <c r="C2" s="305"/>
      <c r="D2" s="305"/>
      <c r="E2" s="305"/>
      <c r="F2" s="235"/>
      <c r="G2" s="235"/>
      <c r="H2" s="235"/>
      <c r="I2" s="235"/>
      <c r="J2" s="235"/>
      <c r="K2" s="235"/>
      <c r="L2" s="235"/>
      <c r="M2" s="235"/>
      <c r="N2" s="235"/>
      <c r="O2" s="235"/>
      <c r="P2" s="235"/>
      <c r="Q2" s="235"/>
      <c r="R2" s="235"/>
      <c r="S2" s="235"/>
      <c r="T2" s="235"/>
      <c r="U2" s="235"/>
    </row>
    <row r="3" spans="1:23" x14ac:dyDescent="0.2">
      <c r="A3" s="476" t="s">
        <v>221</v>
      </c>
      <c r="B3" s="477">
        <f>'4.DL Finansiālā ilgtspēja'!E4</f>
        <v>2023</v>
      </c>
      <c r="C3" s="477"/>
      <c r="D3" s="477">
        <f>IF(OR(B3&gt;='Dati par projektu'!$C$17,B3="X"),"X",B3+1)</f>
        <v>2024</v>
      </c>
      <c r="E3" s="477"/>
      <c r="F3" s="477">
        <f>IF(OR(D3&gt;='Dati par projektu'!$C$17,D3="X"),"X",D3+1)</f>
        <v>2025</v>
      </c>
      <c r="G3" s="477"/>
      <c r="H3" s="477" t="str">
        <f>IF(OR(F3&gt;='Dati par projektu'!$C$17,F3="X"),"X",F3+1)</f>
        <v>X</v>
      </c>
      <c r="I3" s="477"/>
      <c r="J3" s="477" t="str">
        <f>IF(OR(H3&gt;='Dati par projektu'!$C$17,H3="X"),"X",H3+1)</f>
        <v>X</v>
      </c>
      <c r="K3" s="477"/>
      <c r="L3" s="477" t="str">
        <f>IF(OR(J3&gt;='Dati par projektu'!$C$17,J3="X"),"X",J3+1)</f>
        <v>X</v>
      </c>
      <c r="M3" s="477"/>
      <c r="N3" s="477" t="str">
        <f>IF(OR(L3&gt;='Dati par projektu'!$C$17,L3="X"),"X",L3+1)</f>
        <v>X</v>
      </c>
      <c r="O3" s="477"/>
      <c r="P3" s="477" t="str">
        <f>IF(OR(N3&gt;='Dati par projektu'!$C$17,N3="X"),"X",N3+1)</f>
        <v>X</v>
      </c>
      <c r="Q3" s="477"/>
      <c r="R3" s="477" t="str">
        <f>IF(OR(P3&gt;='Dati par projektu'!$C$17,P3="X"),"X",P3+1)</f>
        <v>X</v>
      </c>
      <c r="S3" s="477"/>
      <c r="T3" s="477"/>
      <c r="U3" s="477"/>
    </row>
    <row r="4" spans="1:23" ht="12.75" customHeight="1" x14ac:dyDescent="0.2">
      <c r="A4" s="478"/>
      <c r="B4" s="478" t="s">
        <v>222</v>
      </c>
      <c r="C4" s="478"/>
      <c r="D4" s="478" t="s">
        <v>222</v>
      </c>
      <c r="E4" s="478"/>
      <c r="F4" s="478" t="s">
        <v>222</v>
      </c>
      <c r="G4" s="478"/>
      <c r="H4" s="478" t="s">
        <v>222</v>
      </c>
      <c r="I4" s="478"/>
      <c r="J4" s="478" t="s">
        <v>222</v>
      </c>
      <c r="K4" s="478"/>
      <c r="L4" s="478" t="s">
        <v>222</v>
      </c>
      <c r="M4" s="478"/>
      <c r="N4" s="478" t="s">
        <v>222</v>
      </c>
      <c r="O4" s="478"/>
      <c r="P4" s="478" t="s">
        <v>222</v>
      </c>
      <c r="Q4" s="478"/>
      <c r="R4" s="478" t="s">
        <v>222</v>
      </c>
      <c r="S4" s="478"/>
      <c r="T4" s="478" t="s">
        <v>112</v>
      </c>
      <c r="U4" s="478" t="s">
        <v>59</v>
      </c>
    </row>
    <row r="5" spans="1:23" x14ac:dyDescent="0.2">
      <c r="A5" s="479" t="str">
        <f>'9. DL PIV piel. Fin.plans'!A5</f>
        <v>Attīstības un noturības mehānisma finansējums</v>
      </c>
      <c r="B5" s="605">
        <f t="shared" ref="B5:B10" si="0">SUM(B30,B47,B64,B81,B98,B115,B132,B149,B168,B185,B202,B219,B238,B272,B255,B289)</f>
        <v>0</v>
      </c>
      <c r="C5" s="480"/>
      <c r="D5" s="480">
        <f t="shared" ref="D5:D10" si="1">SUM(D30,D47,D64,D81,D98,D115,D132,D149,D168,D185,D202,D219,D238,D272,D255,D289)</f>
        <v>0</v>
      </c>
      <c r="E5" s="480"/>
      <c r="F5" s="480">
        <f t="shared" ref="F5:F10" si="2">SUM(F30,F47,F64,F81,F98,F115,F132,F149,F168,F185,F202,F219,F238,F272,F255,F289)</f>
        <v>0</v>
      </c>
      <c r="G5" s="480"/>
      <c r="H5" s="480">
        <f t="shared" ref="H5:H10" si="3">SUM(H30,H47,H64,H81,H98,H115,H132,H149,H168,H185,H202,H219,H238,H272,H255,H289)</f>
        <v>0</v>
      </c>
      <c r="I5" s="480"/>
      <c r="J5" s="480">
        <f t="shared" ref="J5:J10" si="4">SUM(J30,J47,J64,J81,J98,J115,J132,J149,J168,J185,J202,J219,J238,J272,J255,J289)</f>
        <v>0</v>
      </c>
      <c r="K5" s="480"/>
      <c r="L5" s="480">
        <f t="shared" ref="L5:L10" si="5">SUM(L30,L47,L64,L81,L98,L115,L132,L149,L168,L185,L202,L219,L238,L272,L255,L289)</f>
        <v>0</v>
      </c>
      <c r="M5" s="480"/>
      <c r="N5" s="480">
        <f t="shared" ref="N5:N10" si="6">SUM(N30,N47,N64,N81,N98,N115,N132,N149,N168,N185,N202,N219,N238,N272,N255,N289)</f>
        <v>0</v>
      </c>
      <c r="O5" s="480"/>
      <c r="P5" s="480">
        <f t="shared" ref="P5:P10" si="7">SUM(P30,P47,P64,P81,P98,P115,P132,P149,P168,P185,P202,P219,P238,P272,P255,P289)</f>
        <v>0</v>
      </c>
      <c r="Q5" s="480"/>
      <c r="R5" s="480">
        <f t="shared" ref="R5:R10" si="8">SUM(R30,R47,R64,R81,R98,R115,R132,R149,R168,R185,R202,R219,R238,R272,R255,R289)</f>
        <v>0</v>
      </c>
      <c r="S5" s="480"/>
      <c r="T5" s="481">
        <f>SUM(B5:R5)</f>
        <v>0</v>
      </c>
      <c r="U5" s="482" t="e">
        <f>T5/$T$13</f>
        <v>#DIV/0!</v>
      </c>
    </row>
    <row r="6" spans="1:23" x14ac:dyDescent="0.2">
      <c r="A6" s="483" t="s">
        <v>479</v>
      </c>
      <c r="B6" s="480">
        <f t="shared" si="0"/>
        <v>0</v>
      </c>
      <c r="C6" s="480"/>
      <c r="D6" s="480">
        <f t="shared" si="1"/>
        <v>0</v>
      </c>
      <c r="E6" s="480"/>
      <c r="F6" s="480">
        <f t="shared" si="2"/>
        <v>0</v>
      </c>
      <c r="G6" s="480"/>
      <c r="H6" s="480">
        <f t="shared" si="3"/>
        <v>0</v>
      </c>
      <c r="I6" s="480"/>
      <c r="J6" s="480">
        <f t="shared" si="4"/>
        <v>0</v>
      </c>
      <c r="K6" s="480"/>
      <c r="L6" s="480">
        <f t="shared" si="5"/>
        <v>0</v>
      </c>
      <c r="M6" s="480"/>
      <c r="N6" s="480">
        <f t="shared" si="6"/>
        <v>0</v>
      </c>
      <c r="O6" s="480"/>
      <c r="P6" s="480">
        <f t="shared" si="7"/>
        <v>0</v>
      </c>
      <c r="Q6" s="480"/>
      <c r="R6" s="480">
        <f t="shared" si="8"/>
        <v>0</v>
      </c>
      <c r="S6" s="480"/>
      <c r="T6" s="481">
        <f t="shared" ref="T6" si="9">SUM(B6:R6)</f>
        <v>0</v>
      </c>
      <c r="U6" s="482" t="e">
        <f>T6/$T$13</f>
        <v>#DIV/0!</v>
      </c>
    </row>
    <row r="7" spans="1:23" x14ac:dyDescent="0.2">
      <c r="A7" s="483" t="s">
        <v>478</v>
      </c>
      <c r="B7" s="480">
        <f t="shared" si="0"/>
        <v>0</v>
      </c>
      <c r="C7" s="480"/>
      <c r="D7" s="480">
        <f t="shared" si="1"/>
        <v>0</v>
      </c>
      <c r="E7" s="480"/>
      <c r="F7" s="480">
        <f t="shared" si="2"/>
        <v>0</v>
      </c>
      <c r="G7" s="480"/>
      <c r="H7" s="480">
        <f t="shared" si="3"/>
        <v>0</v>
      </c>
      <c r="I7" s="480"/>
      <c r="J7" s="480">
        <f t="shared" si="4"/>
        <v>0</v>
      </c>
      <c r="K7" s="480"/>
      <c r="L7" s="480">
        <f t="shared" si="5"/>
        <v>0</v>
      </c>
      <c r="M7" s="480"/>
      <c r="N7" s="480">
        <f t="shared" si="6"/>
        <v>0</v>
      </c>
      <c r="O7" s="480"/>
      <c r="P7" s="480">
        <f t="shared" si="7"/>
        <v>0</v>
      </c>
      <c r="Q7" s="480"/>
      <c r="R7" s="480">
        <f t="shared" si="8"/>
        <v>0</v>
      </c>
      <c r="S7" s="480"/>
      <c r="T7" s="481">
        <f t="shared" ref="T7:T17" si="10">SUM(B7:R7)</f>
        <v>0</v>
      </c>
      <c r="U7" s="482" t="e">
        <f t="shared" ref="U7:U12" si="11">T7/$T$13</f>
        <v>#DIV/0!</v>
      </c>
    </row>
    <row r="8" spans="1:23" x14ac:dyDescent="0.2">
      <c r="A8" s="483" t="s">
        <v>224</v>
      </c>
      <c r="B8" s="480">
        <f t="shared" si="0"/>
        <v>0</v>
      </c>
      <c r="C8" s="480"/>
      <c r="D8" s="480">
        <f t="shared" si="1"/>
        <v>0</v>
      </c>
      <c r="E8" s="480"/>
      <c r="F8" s="480">
        <f t="shared" si="2"/>
        <v>0</v>
      </c>
      <c r="G8" s="480"/>
      <c r="H8" s="480">
        <f t="shared" si="3"/>
        <v>0</v>
      </c>
      <c r="I8" s="480"/>
      <c r="J8" s="480">
        <f t="shared" si="4"/>
        <v>0</v>
      </c>
      <c r="K8" s="480"/>
      <c r="L8" s="480">
        <f t="shared" si="5"/>
        <v>0</v>
      </c>
      <c r="M8" s="480"/>
      <c r="N8" s="480">
        <f t="shared" si="6"/>
        <v>0</v>
      </c>
      <c r="O8" s="480"/>
      <c r="P8" s="480">
        <f t="shared" si="7"/>
        <v>0</v>
      </c>
      <c r="Q8" s="480"/>
      <c r="R8" s="480">
        <f t="shared" si="8"/>
        <v>0</v>
      </c>
      <c r="S8" s="480"/>
      <c r="T8" s="481">
        <f>SUM(B8:R8)</f>
        <v>0</v>
      </c>
      <c r="U8" s="482" t="e">
        <f t="shared" si="11"/>
        <v>#DIV/0!</v>
      </c>
    </row>
    <row r="9" spans="1:23" x14ac:dyDescent="0.2">
      <c r="A9" s="483" t="s">
        <v>155</v>
      </c>
      <c r="B9" s="480">
        <f t="shared" si="0"/>
        <v>0</v>
      </c>
      <c r="C9" s="480"/>
      <c r="D9" s="480">
        <f t="shared" si="1"/>
        <v>0</v>
      </c>
      <c r="E9" s="480"/>
      <c r="F9" s="480">
        <f t="shared" si="2"/>
        <v>0</v>
      </c>
      <c r="G9" s="480"/>
      <c r="H9" s="480">
        <f t="shared" si="3"/>
        <v>0</v>
      </c>
      <c r="I9" s="480"/>
      <c r="J9" s="480">
        <f t="shared" si="4"/>
        <v>0</v>
      </c>
      <c r="K9" s="480"/>
      <c r="L9" s="480">
        <f t="shared" si="5"/>
        <v>0</v>
      </c>
      <c r="M9" s="480"/>
      <c r="N9" s="480">
        <f t="shared" si="6"/>
        <v>0</v>
      </c>
      <c r="O9" s="480"/>
      <c r="P9" s="480">
        <f t="shared" si="7"/>
        <v>0</v>
      </c>
      <c r="Q9" s="480"/>
      <c r="R9" s="480">
        <f t="shared" si="8"/>
        <v>0</v>
      </c>
      <c r="S9" s="480"/>
      <c r="T9" s="481">
        <f t="shared" si="10"/>
        <v>0</v>
      </c>
      <c r="U9" s="482" t="e">
        <f t="shared" si="11"/>
        <v>#DIV/0!</v>
      </c>
    </row>
    <row r="10" spans="1:23" s="305" customFormat="1" x14ac:dyDescent="0.2">
      <c r="A10" s="483" t="s">
        <v>225</v>
      </c>
      <c r="B10" s="480">
        <f t="shared" si="0"/>
        <v>0</v>
      </c>
      <c r="C10" s="480"/>
      <c r="D10" s="480">
        <f t="shared" si="1"/>
        <v>0</v>
      </c>
      <c r="E10" s="480"/>
      <c r="F10" s="480">
        <f t="shared" si="2"/>
        <v>0</v>
      </c>
      <c r="G10" s="480"/>
      <c r="H10" s="480">
        <f t="shared" si="3"/>
        <v>0</v>
      </c>
      <c r="I10" s="480"/>
      <c r="J10" s="480">
        <f t="shared" si="4"/>
        <v>0</v>
      </c>
      <c r="K10" s="480"/>
      <c r="L10" s="480">
        <f t="shared" si="5"/>
        <v>0</v>
      </c>
      <c r="M10" s="480"/>
      <c r="N10" s="480">
        <f t="shared" si="6"/>
        <v>0</v>
      </c>
      <c r="O10" s="480"/>
      <c r="P10" s="480">
        <f t="shared" si="7"/>
        <v>0</v>
      </c>
      <c r="Q10" s="480"/>
      <c r="R10" s="480">
        <f t="shared" si="8"/>
        <v>0</v>
      </c>
      <c r="S10" s="480"/>
      <c r="T10" s="481">
        <f t="shared" si="10"/>
        <v>0</v>
      </c>
      <c r="U10" s="482" t="e">
        <f t="shared" si="11"/>
        <v>#DIV/0!</v>
      </c>
    </row>
    <row r="11" spans="1:23" ht="15" customHeight="1" x14ac:dyDescent="0.2">
      <c r="A11" s="484" t="s">
        <v>322</v>
      </c>
      <c r="B11" s="361">
        <f>SUM(B5:B10)</f>
        <v>0</v>
      </c>
      <c r="C11" s="276"/>
      <c r="D11" s="276">
        <f>SUM(D5:D10)</f>
        <v>0</v>
      </c>
      <c r="E11" s="276"/>
      <c r="F11" s="276">
        <f>SUM(F5:F10)</f>
        <v>0</v>
      </c>
      <c r="G11" s="276"/>
      <c r="H11" s="276">
        <f>SUM(H5:H10)</f>
        <v>0</v>
      </c>
      <c r="I11" s="276"/>
      <c r="J11" s="276">
        <f>SUM(J5:J10)</f>
        <v>0</v>
      </c>
      <c r="K11" s="276"/>
      <c r="L11" s="276">
        <f>SUM(L5:L10)</f>
        <v>0</v>
      </c>
      <c r="M11" s="276"/>
      <c r="N11" s="276">
        <f>SUM(N5:N10)</f>
        <v>0</v>
      </c>
      <c r="O11" s="276"/>
      <c r="P11" s="276">
        <f>SUM(P5:P10)</f>
        <v>0</v>
      </c>
      <c r="Q11" s="276"/>
      <c r="R11" s="276">
        <f>SUM(R5:R10)</f>
        <v>0</v>
      </c>
      <c r="S11" s="276"/>
      <c r="T11" s="485">
        <f t="shared" si="10"/>
        <v>0</v>
      </c>
      <c r="U11" s="486" t="e">
        <f>T11/$T$13</f>
        <v>#DIV/0!</v>
      </c>
    </row>
    <row r="12" spans="1:23" ht="15" customHeight="1" x14ac:dyDescent="0.2">
      <c r="A12" s="483" t="s">
        <v>480</v>
      </c>
      <c r="B12" s="480">
        <f>SUM(B37,B54,B71,B88,B105,B122,B139,B156,B175,B192,B209,B226,B245,B279,B262,B296)</f>
        <v>0</v>
      </c>
      <c r="C12" s="480"/>
      <c r="D12" s="480">
        <f t="shared" ref="D12:R12" si="12">SUM(D37,D54,D71,D88,D105,D122,D139,D156,D175,D192,D209,D226,D245,D279,D262,D296)</f>
        <v>0</v>
      </c>
      <c r="E12" s="480"/>
      <c r="F12" s="480">
        <f t="shared" si="12"/>
        <v>0</v>
      </c>
      <c r="G12" s="480"/>
      <c r="H12" s="480">
        <f t="shared" si="12"/>
        <v>0</v>
      </c>
      <c r="I12" s="480"/>
      <c r="J12" s="480">
        <f t="shared" si="12"/>
        <v>0</v>
      </c>
      <c r="K12" s="480"/>
      <c r="L12" s="480">
        <f t="shared" si="12"/>
        <v>0</v>
      </c>
      <c r="M12" s="480"/>
      <c r="N12" s="480">
        <f t="shared" si="12"/>
        <v>0</v>
      </c>
      <c r="O12" s="480"/>
      <c r="P12" s="480">
        <f t="shared" si="12"/>
        <v>0</v>
      </c>
      <c r="Q12" s="480"/>
      <c r="R12" s="480">
        <f t="shared" si="12"/>
        <v>0</v>
      </c>
      <c r="S12" s="480"/>
      <c r="T12" s="481">
        <f t="shared" si="10"/>
        <v>0</v>
      </c>
      <c r="U12" s="482" t="e">
        <f t="shared" si="11"/>
        <v>#DIV/0!</v>
      </c>
    </row>
    <row r="13" spans="1:23" x14ac:dyDescent="0.2">
      <c r="A13" s="484" t="s">
        <v>226</v>
      </c>
      <c r="B13" s="487">
        <f>B11+B12</f>
        <v>0</v>
      </c>
      <c r="C13" s="276"/>
      <c r="D13" s="276">
        <f>D11+D12</f>
        <v>0</v>
      </c>
      <c r="E13" s="276"/>
      <c r="F13" s="276">
        <f>F11+F12</f>
        <v>0</v>
      </c>
      <c r="G13" s="276"/>
      <c r="H13" s="276">
        <f>H11+H12</f>
        <v>0</v>
      </c>
      <c r="I13" s="276"/>
      <c r="J13" s="276">
        <f>J11+J12</f>
        <v>0</v>
      </c>
      <c r="K13" s="276"/>
      <c r="L13" s="276">
        <f>L11+L12</f>
        <v>0</v>
      </c>
      <c r="M13" s="276"/>
      <c r="N13" s="276">
        <f>N11+N12</f>
        <v>0</v>
      </c>
      <c r="O13" s="276"/>
      <c r="P13" s="276">
        <f>P11+P12</f>
        <v>0</v>
      </c>
      <c r="Q13" s="276"/>
      <c r="R13" s="276">
        <f>R11+R12</f>
        <v>0</v>
      </c>
      <c r="S13" s="276"/>
      <c r="T13" s="485">
        <f>SUM(B13:R13)</f>
        <v>0</v>
      </c>
      <c r="U13" s="486" t="e">
        <f>T13/$T$13</f>
        <v>#DIV/0!</v>
      </c>
      <c r="W13" s="461" t="str">
        <f>IF(T13='10. DL PIV piel. Budz.kops.'!C35,"Dati pareizi","Kļūda")</f>
        <v>Dati pareizi</v>
      </c>
    </row>
    <row r="14" spans="1:23" x14ac:dyDescent="0.2">
      <c r="A14" s="483" t="s">
        <v>227</v>
      </c>
      <c r="B14" s="480">
        <f>SUM(B39,B56,B73,B90,B107,B124,B141,B158,B177,B194,B211,B228,B247,B281,B264,B298)</f>
        <v>0</v>
      </c>
      <c r="C14" s="480"/>
      <c r="D14" s="480">
        <f>SUM(D39,D56,D73,D90,D107,D124,D141,D158,D177,D194,D211,D228,D247,D281,D264,D298)</f>
        <v>0</v>
      </c>
      <c r="E14" s="480"/>
      <c r="F14" s="480">
        <f>SUM(F39,F56,F73,F90,F107,F124,F141,F158,F177,F194,F211,F228,F247,F281,F264,F298)</f>
        <v>0</v>
      </c>
      <c r="G14" s="480"/>
      <c r="H14" s="480">
        <f>SUM(H39,H56,H73,H90,H107,H124,H141,H158,H177,H194,H211,H228,H247,H281,H264,H298)</f>
        <v>0</v>
      </c>
      <c r="I14" s="480"/>
      <c r="J14" s="480">
        <f>SUM(J39,J56,J73,J90,J107,J124,J141,J158,J177,J194,J211,J228,J247,J281,J264,J298)</f>
        <v>0</v>
      </c>
      <c r="K14" s="480"/>
      <c r="L14" s="480">
        <f>SUM(L39,L56,L73,L90,L107,L124,L141,L158,L177,L194,L211,L228,L247,L281,L264,L298)</f>
        <v>0</v>
      </c>
      <c r="M14" s="480"/>
      <c r="N14" s="480">
        <f>SUM(N39,N56,N73,N90,N107,N124,N141,N158,N177,N194,N211,N228,N247,N281,N264,N298)</f>
        <v>0</v>
      </c>
      <c r="O14" s="480"/>
      <c r="P14" s="480">
        <f>SUM(P39,P56,P73,P90,P107,P124,P141,P158,P177,P194,P211,P228,P247,P281,P264,P298)</f>
        <v>0</v>
      </c>
      <c r="Q14" s="480"/>
      <c r="R14" s="480">
        <f>SUM(R39,R56,R73,R90,R107,R124,R141,R158,R177,R194,R211,R228,R247,R281,R264,R298)</f>
        <v>0</v>
      </c>
      <c r="S14" s="480"/>
      <c r="T14" s="481">
        <f t="shared" ref="T14" si="13">SUM(B14:R14)</f>
        <v>0</v>
      </c>
      <c r="U14" s="488" t="s">
        <v>228</v>
      </c>
      <c r="W14" s="461"/>
    </row>
    <row r="15" spans="1:23" x14ac:dyDescent="0.2">
      <c r="A15" s="483" t="s">
        <v>229</v>
      </c>
      <c r="B15" s="480">
        <f>SUM(B40,B57,B74,B91,B108,B125,B142,B159,B178,B195,B212,B229,B248,B282,B265,B299)</f>
        <v>0</v>
      </c>
      <c r="C15" s="480"/>
      <c r="D15" s="480">
        <f>SUM(D40,D57,D74,D91,D108,D125,D142,D159,D178,D195,D212,D229,D248,D282,D265,D299)</f>
        <v>0</v>
      </c>
      <c r="E15" s="480"/>
      <c r="F15" s="480">
        <f>SUM(F40,F57,F74,F91,F108,F125,F142,F159,F178,F195,F212,F229,F248,F282,F265,F299)</f>
        <v>0</v>
      </c>
      <c r="G15" s="480"/>
      <c r="H15" s="480">
        <f>SUM(H40,H57,H74,H91,H108,H125,H142,H159,H178,H195,H212,H229,H248,H282,H265,H299)</f>
        <v>0</v>
      </c>
      <c r="I15" s="480"/>
      <c r="J15" s="480">
        <f>SUM(J40,J57,J74,J91,J108,J125,J142,J159,J178,J195,J212,J229,J248,J282,J265,J299)</f>
        <v>0</v>
      </c>
      <c r="K15" s="480"/>
      <c r="L15" s="480">
        <f>SUM(L40,L57,L74,L91,L108,L125,L142,L159,L178,L195,L212,L229,L248,L282,L265,L299)</f>
        <v>0</v>
      </c>
      <c r="M15" s="480"/>
      <c r="N15" s="480">
        <f>SUM(N40,N57,N74,N91,N108,N125,N142,N159,N178,N195,N212,N229,N248,N282,N265,N299)</f>
        <v>0</v>
      </c>
      <c r="O15" s="480"/>
      <c r="P15" s="480">
        <f>SUM(P40,P57,P74,P91,P108,P125,P142,P159,P178,P195,P212,P229,P248,P282,P265,P299)</f>
        <v>0</v>
      </c>
      <c r="Q15" s="480"/>
      <c r="R15" s="480">
        <f>SUM(R40,R57,R74,R91,R108,R125,R142,R159,R178,R195,R212,R229,R248,R282,R265,R299)</f>
        <v>0</v>
      </c>
      <c r="S15" s="480"/>
      <c r="T15" s="481">
        <f t="shared" si="10"/>
        <v>0</v>
      </c>
      <c r="U15" s="488" t="s">
        <v>228</v>
      </c>
      <c r="W15" s="461"/>
    </row>
    <row r="16" spans="1:23" s="489" customFormat="1" x14ac:dyDescent="0.2">
      <c r="A16" s="484" t="s">
        <v>230</v>
      </c>
      <c r="B16" s="361">
        <f>SUM(B14:B15)</f>
        <v>0</v>
      </c>
      <c r="C16" s="276"/>
      <c r="D16" s="276">
        <f t="shared" ref="D16:R16" si="14">SUM(D14:D15)</f>
        <v>0</v>
      </c>
      <c r="E16" s="276"/>
      <c r="F16" s="276">
        <f t="shared" si="14"/>
        <v>0</v>
      </c>
      <c r="G16" s="276"/>
      <c r="H16" s="276">
        <f t="shared" si="14"/>
        <v>0</v>
      </c>
      <c r="I16" s="276"/>
      <c r="J16" s="276">
        <f t="shared" si="14"/>
        <v>0</v>
      </c>
      <c r="K16" s="276"/>
      <c r="L16" s="276">
        <f t="shared" si="14"/>
        <v>0</v>
      </c>
      <c r="M16" s="276"/>
      <c r="N16" s="276">
        <f t="shared" si="14"/>
        <v>0</v>
      </c>
      <c r="O16" s="276"/>
      <c r="P16" s="276">
        <f t="shared" si="14"/>
        <v>0</v>
      </c>
      <c r="Q16" s="276"/>
      <c r="R16" s="276">
        <f t="shared" si="14"/>
        <v>0</v>
      </c>
      <c r="S16" s="276"/>
      <c r="T16" s="485">
        <f t="shared" si="10"/>
        <v>0</v>
      </c>
      <c r="U16" s="488" t="s">
        <v>228</v>
      </c>
      <c r="W16" s="461" t="str">
        <f>IF(T16='10. DL PIV piel. Budz.kops.'!D35,"Dati pareizi","Kļūda")</f>
        <v>Dati pareizi</v>
      </c>
    </row>
    <row r="17" spans="1:23" ht="15" x14ac:dyDescent="0.25">
      <c r="A17" s="490" t="s">
        <v>231</v>
      </c>
      <c r="B17" s="491">
        <f t="shared" ref="B17:R17" si="15">B13+B16</f>
        <v>0</v>
      </c>
      <c r="C17" s="492"/>
      <c r="D17" s="492">
        <f t="shared" si="15"/>
        <v>0</v>
      </c>
      <c r="E17" s="492"/>
      <c r="F17" s="492">
        <f t="shared" si="15"/>
        <v>0</v>
      </c>
      <c r="G17" s="492"/>
      <c r="H17" s="492">
        <f t="shared" si="15"/>
        <v>0</v>
      </c>
      <c r="I17" s="492"/>
      <c r="J17" s="492">
        <f t="shared" si="15"/>
        <v>0</v>
      </c>
      <c r="K17" s="492"/>
      <c r="L17" s="492">
        <f t="shared" si="15"/>
        <v>0</v>
      </c>
      <c r="M17" s="492"/>
      <c r="N17" s="492">
        <f t="shared" si="15"/>
        <v>0</v>
      </c>
      <c r="O17" s="492"/>
      <c r="P17" s="492">
        <f t="shared" si="15"/>
        <v>0</v>
      </c>
      <c r="Q17" s="492"/>
      <c r="R17" s="492">
        <f t="shared" si="15"/>
        <v>0</v>
      </c>
      <c r="S17" s="492"/>
      <c r="T17" s="493">
        <f t="shared" si="10"/>
        <v>0</v>
      </c>
      <c r="U17" s="488" t="s">
        <v>228</v>
      </c>
    </row>
    <row r="18" spans="1:23" ht="15" x14ac:dyDescent="0.25">
      <c r="A18" s="494"/>
      <c r="B18" s="495"/>
      <c r="C18" s="495"/>
      <c r="F18" s="496"/>
      <c r="G18" s="495"/>
      <c r="H18" s="495"/>
      <c r="I18" s="495"/>
      <c r="J18" s="495"/>
      <c r="K18" s="495"/>
      <c r="L18" s="495"/>
      <c r="M18" s="495"/>
      <c r="N18" s="495"/>
      <c r="O18" s="495"/>
      <c r="P18" s="495"/>
      <c r="Q18" s="495"/>
      <c r="R18" s="495"/>
      <c r="S18" s="495"/>
      <c r="T18" s="495"/>
      <c r="U18" s="495"/>
    </row>
    <row r="19" spans="1:23" ht="15" x14ac:dyDescent="0.25">
      <c r="A19" s="495"/>
      <c r="B19" s="497"/>
      <c r="C19" s="497"/>
      <c r="D19" s="497"/>
      <c r="E19" s="497"/>
      <c r="F19" s="497"/>
      <c r="G19" s="497"/>
      <c r="H19" s="497"/>
      <c r="I19" s="497"/>
      <c r="J19" s="497"/>
      <c r="K19" s="497"/>
      <c r="L19" s="497"/>
      <c r="M19" s="497"/>
      <c r="N19" s="497"/>
      <c r="O19" s="497"/>
      <c r="P19" s="497"/>
      <c r="Q19" s="497"/>
      <c r="R19" s="497"/>
      <c r="S19" s="497"/>
      <c r="T19" s="497"/>
      <c r="U19" s="495"/>
    </row>
    <row r="20" spans="1:23" ht="15" x14ac:dyDescent="0.25">
      <c r="A20" s="498"/>
      <c r="B20" s="499"/>
      <c r="C20" s="500"/>
      <c r="D20" s="654"/>
      <c r="E20" s="655"/>
      <c r="F20" s="655"/>
      <c r="G20" s="655"/>
      <c r="H20" s="655"/>
      <c r="I20" s="655"/>
      <c r="J20" s="655"/>
      <c r="K20" s="655"/>
      <c r="L20" s="655"/>
      <c r="M20" s="655"/>
      <c r="N20" s="655"/>
      <c r="O20" s="655"/>
      <c r="P20" s="655"/>
      <c r="Q20" s="655"/>
      <c r="R20" s="655"/>
      <c r="S20" s="655"/>
      <c r="T20" s="655"/>
      <c r="U20" s="655"/>
    </row>
    <row r="21" spans="1:23" ht="15.75" thickBot="1" x14ac:dyDescent="0.3">
      <c r="A21" s="501"/>
      <c r="B21" s="502"/>
      <c r="C21" s="500"/>
      <c r="D21" s="656"/>
      <c r="E21" s="656"/>
      <c r="F21" s="656"/>
      <c r="G21" s="656"/>
      <c r="H21" s="656"/>
      <c r="I21" s="656"/>
      <c r="J21" s="656"/>
      <c r="K21" s="656"/>
      <c r="L21" s="656"/>
      <c r="M21" s="656"/>
      <c r="N21" s="656"/>
      <c r="O21" s="656"/>
      <c r="P21" s="656"/>
      <c r="Q21" s="656"/>
      <c r="R21" s="656"/>
      <c r="S21" s="656"/>
      <c r="T21" s="656"/>
      <c r="U21" s="656"/>
    </row>
    <row r="22" spans="1:23" ht="30" customHeight="1" thickTop="1" thickBot="1" x14ac:dyDescent="0.25">
      <c r="A22" s="503" t="s">
        <v>234</v>
      </c>
      <c r="B22" s="504">
        <f>'9. DL PIV piel. Fin.plans'!B22</f>
        <v>0</v>
      </c>
      <c r="C22" s="505"/>
      <c r="D22" s="657" t="s">
        <v>337</v>
      </c>
      <c r="E22" s="658"/>
      <c r="F22" s="658"/>
      <c r="G22" s="658"/>
      <c r="H22" s="658"/>
      <c r="I22" s="658"/>
      <c r="J22" s="658"/>
      <c r="K22" s="658"/>
      <c r="L22" s="658"/>
      <c r="M22" s="658"/>
      <c r="N22" s="658"/>
      <c r="O22" s="658"/>
      <c r="P22" s="658"/>
      <c r="Q22" s="658"/>
      <c r="R22" s="658"/>
      <c r="S22" s="658"/>
      <c r="T22" s="658"/>
      <c r="U22" s="658"/>
    </row>
    <row r="23" spans="1:23" ht="12.75" customHeight="1" thickTop="1" x14ac:dyDescent="0.25">
      <c r="A23" s="506"/>
      <c r="B23" s="506"/>
      <c r="C23" s="506"/>
      <c r="D23" s="506"/>
      <c r="E23" s="506"/>
      <c r="F23" s="506"/>
      <c r="G23" s="506"/>
      <c r="H23" s="506"/>
      <c r="I23" s="506"/>
      <c r="J23" s="506"/>
      <c r="K23" s="506"/>
      <c r="L23" s="506"/>
      <c r="M23" s="506"/>
      <c r="N23" s="506"/>
      <c r="O23" s="506"/>
      <c r="P23" s="506"/>
      <c r="Q23" s="506"/>
      <c r="R23" s="506"/>
      <c r="S23" s="506"/>
      <c r="T23" s="506"/>
      <c r="U23" s="506"/>
    </row>
    <row r="24" spans="1:23" ht="12.75" customHeight="1" x14ac:dyDescent="0.25">
      <c r="A24" s="506"/>
      <c r="B24" s="506">
        <f>IF($B$22=0,1,IF($B$22&gt;B28,0,IF($B$22=B28,2,1)))</f>
        <v>1</v>
      </c>
      <c r="C24" s="506"/>
      <c r="D24" s="506">
        <f t="shared" ref="D24" si="16">IF($B$22=0,1,IF($B$22&gt;D28,0,IF($B$22=D28,2,1)))</f>
        <v>1</v>
      </c>
      <c r="E24" s="506"/>
      <c r="F24" s="506">
        <f t="shared" ref="F24" si="17">IF($B$22=0,1,IF($B$22&gt;F28,0,IF($B$22=F28,2,1)))</f>
        <v>1</v>
      </c>
      <c r="G24" s="506"/>
      <c r="H24" s="506">
        <f t="shared" ref="H24" si="18">IF($B$22=0,1,IF($B$22&gt;H28,0,IF($B$22=H28,2,1)))</f>
        <v>1</v>
      </c>
      <c r="I24" s="506"/>
      <c r="J24" s="506">
        <f t="shared" ref="J24" si="19">IF($B$22=0,1,IF($B$22&gt;J28,0,IF($B$22=J28,2,1)))</f>
        <v>1</v>
      </c>
      <c r="K24" s="506"/>
      <c r="L24" s="506">
        <f t="shared" ref="L24" si="20">IF($B$22=0,1,IF($B$22&gt;L28,0,IF($B$22=L28,2,1)))</f>
        <v>1</v>
      </c>
      <c r="M24" s="506"/>
      <c r="N24" s="506">
        <f t="shared" ref="N24" si="21">IF($B$22=0,1,IF($B$22&gt;N28,0,IF($B$22=N28,2,1)))</f>
        <v>1</v>
      </c>
      <c r="O24" s="506"/>
      <c r="P24" s="506">
        <f t="shared" ref="P24" si="22">IF($B$22=0,1,IF($B$22&gt;P28,0,IF($B$22=P28,2,1)))</f>
        <v>1</v>
      </c>
      <c r="Q24" s="506"/>
      <c r="R24" s="506">
        <f t="shared" ref="R24" si="23">IF($B$22=0,1,IF($B$22&gt;R28,0,IF($B$22=R28,2,1)))</f>
        <v>1</v>
      </c>
      <c r="S24" s="506"/>
      <c r="T24" s="506"/>
      <c r="U24" s="506"/>
    </row>
    <row r="25" spans="1:23" ht="12.75" customHeight="1" x14ac:dyDescent="0.25">
      <c r="A25" s="506"/>
      <c r="B25" s="506"/>
      <c r="C25" s="506"/>
      <c r="D25" s="506"/>
      <c r="E25" s="506"/>
      <c r="F25" s="506"/>
      <c r="G25" s="506"/>
      <c r="H25" s="506"/>
      <c r="I25" s="506"/>
      <c r="J25" s="506"/>
      <c r="K25" s="506"/>
      <c r="L25" s="506"/>
      <c r="M25" s="506"/>
      <c r="N25" s="506"/>
      <c r="O25" s="506"/>
      <c r="P25" s="506"/>
      <c r="Q25" s="506"/>
      <c r="R25" s="506"/>
      <c r="S25" s="506"/>
      <c r="T25" s="506"/>
      <c r="U25" s="506"/>
    </row>
    <row r="26" spans="1:23" ht="21" x14ac:dyDescent="0.35">
      <c r="A26" s="475" t="s">
        <v>235</v>
      </c>
      <c r="B26" s="495"/>
      <c r="C26" s="495"/>
      <c r="F26" s="495"/>
      <c r="G26" s="495"/>
      <c r="H26" s="495"/>
      <c r="I26" s="495"/>
      <c r="N26" s="495"/>
      <c r="O26" s="495"/>
      <c r="P26" s="495"/>
      <c r="Q26" s="495"/>
      <c r="R26" s="495"/>
      <c r="S26" s="495"/>
      <c r="T26" s="507"/>
      <c r="U26" s="495"/>
    </row>
    <row r="27" spans="1:23" ht="24" customHeight="1" x14ac:dyDescent="0.2">
      <c r="A27" s="508" t="s">
        <v>3</v>
      </c>
      <c r="B27" s="509">
        <f>'Dati par projektu'!$C$4</f>
        <v>0</v>
      </c>
      <c r="C27" s="510"/>
      <c r="D27" s="510"/>
      <c r="E27" s="510"/>
      <c r="F27" s="509">
        <f>'Dati par projektu'!$C$5</f>
        <v>0</v>
      </c>
      <c r="G27" s="510"/>
      <c r="H27" s="511"/>
      <c r="I27" s="511"/>
      <c r="J27" s="511" t="s">
        <v>308</v>
      </c>
      <c r="K27" s="512"/>
      <c r="L27" s="513">
        <f>'1.1.A. Iesniedzējs'!C36</f>
        <v>1</v>
      </c>
      <c r="M27" s="511"/>
      <c r="N27" s="514" t="s">
        <v>307</v>
      </c>
      <c r="O27" s="514"/>
      <c r="P27" s="514"/>
      <c r="Q27" s="514"/>
      <c r="R27" s="514"/>
      <c r="S27" s="514"/>
      <c r="T27" s="514"/>
      <c r="U27" s="514"/>
      <c r="W27" s="386">
        <f>IF(F27=Dati!$J$3,1,IF(F27=Dati!$J$4,2,IF(F27=Dati!$J$5,3,0)))</f>
        <v>0</v>
      </c>
    </row>
    <row r="28" spans="1:23" x14ac:dyDescent="0.2">
      <c r="A28" s="476" t="s">
        <v>221</v>
      </c>
      <c r="B28" s="477">
        <f>B$3</f>
        <v>2023</v>
      </c>
      <c r="C28" s="477"/>
      <c r="D28" s="477">
        <f>D$3</f>
        <v>2024</v>
      </c>
      <c r="E28" s="477"/>
      <c r="F28" s="477">
        <f>F$3</f>
        <v>2025</v>
      </c>
      <c r="G28" s="477"/>
      <c r="H28" s="477" t="str">
        <f>H$3</f>
        <v>X</v>
      </c>
      <c r="I28" s="477"/>
      <c r="J28" s="477" t="str">
        <f>J$3</f>
        <v>X</v>
      </c>
      <c r="K28" s="477"/>
      <c r="L28" s="477" t="str">
        <f>L$3</f>
        <v>X</v>
      </c>
      <c r="M28" s="477"/>
      <c r="N28" s="477" t="str">
        <f>N$3</f>
        <v>X</v>
      </c>
      <c r="O28" s="477"/>
      <c r="P28" s="477" t="str">
        <f>P$3</f>
        <v>X</v>
      </c>
      <c r="Q28" s="477"/>
      <c r="R28" s="477" t="str">
        <f>R$3</f>
        <v>X</v>
      </c>
      <c r="S28" s="477"/>
      <c r="T28" s="477"/>
      <c r="U28" s="477"/>
    </row>
    <row r="29" spans="1:23" x14ac:dyDescent="0.2">
      <c r="A29" s="515"/>
      <c r="B29" s="478" t="s">
        <v>222</v>
      </c>
      <c r="C29" s="478"/>
      <c r="D29" s="478" t="s">
        <v>222</v>
      </c>
      <c r="E29" s="478"/>
      <c r="F29" s="478" t="s">
        <v>222</v>
      </c>
      <c r="G29" s="478"/>
      <c r="H29" s="478" t="s">
        <v>222</v>
      </c>
      <c r="I29" s="478"/>
      <c r="J29" s="478" t="s">
        <v>222</v>
      </c>
      <c r="K29" s="478"/>
      <c r="L29" s="478" t="s">
        <v>222</v>
      </c>
      <c r="M29" s="478"/>
      <c r="N29" s="478" t="s">
        <v>222</v>
      </c>
      <c r="O29" s="478"/>
      <c r="P29" s="478" t="s">
        <v>222</v>
      </c>
      <c r="Q29" s="478"/>
      <c r="R29" s="478" t="s">
        <v>222</v>
      </c>
      <c r="S29" s="478"/>
      <c r="T29" s="478" t="s">
        <v>112</v>
      </c>
      <c r="U29" s="478" t="s">
        <v>59</v>
      </c>
    </row>
    <row r="30" spans="1:23" ht="12.75" customHeight="1" x14ac:dyDescent="0.2">
      <c r="A30" s="516" t="str">
        <f>A$5</f>
        <v>Attīstības un noturības mehānisma finansējums</v>
      </c>
      <c r="B30" s="517">
        <f>B38*$L$27</f>
        <v>0</v>
      </c>
      <c r="C30" s="517"/>
      <c r="D30" s="517">
        <f t="shared" ref="D30:R30" si="24">D38*$L$27</f>
        <v>0</v>
      </c>
      <c r="E30" s="517"/>
      <c r="F30" s="517">
        <f t="shared" si="24"/>
        <v>0</v>
      </c>
      <c r="G30" s="517"/>
      <c r="H30" s="517">
        <f t="shared" si="24"/>
        <v>0</v>
      </c>
      <c r="I30" s="517"/>
      <c r="J30" s="517">
        <f t="shared" si="24"/>
        <v>0</v>
      </c>
      <c r="K30" s="517"/>
      <c r="L30" s="517">
        <f t="shared" si="24"/>
        <v>0</v>
      </c>
      <c r="M30" s="517"/>
      <c r="N30" s="517">
        <f t="shared" si="24"/>
        <v>0</v>
      </c>
      <c r="O30" s="517"/>
      <c r="P30" s="517">
        <f t="shared" si="24"/>
        <v>0</v>
      </c>
      <c r="Q30" s="517"/>
      <c r="R30" s="517">
        <f t="shared" si="24"/>
        <v>0</v>
      </c>
      <c r="S30" s="517"/>
      <c r="T30" s="481">
        <f t="shared" ref="T30:T42" si="25">SUM(B30:R30)</f>
        <v>0</v>
      </c>
      <c r="U30" s="482" t="e">
        <f>T30/T$38</f>
        <v>#DIV/0!</v>
      </c>
    </row>
    <row r="31" spans="1:23" ht="12.75" customHeight="1" x14ac:dyDescent="0.2">
      <c r="A31" s="604" t="str">
        <f>A$6</f>
        <v>Nacionālais publiskais finansējums</v>
      </c>
      <c r="B31" s="517"/>
      <c r="C31" s="517"/>
      <c r="D31" s="517"/>
      <c r="E31" s="517"/>
      <c r="F31" s="517"/>
      <c r="G31" s="517"/>
      <c r="H31" s="517"/>
      <c r="I31" s="517"/>
      <c r="J31" s="517"/>
      <c r="K31" s="517"/>
      <c r="L31" s="517"/>
      <c r="M31" s="517"/>
      <c r="N31" s="517"/>
      <c r="O31" s="517"/>
      <c r="P31" s="517"/>
      <c r="Q31" s="517"/>
      <c r="R31" s="517"/>
      <c r="S31" s="517"/>
      <c r="T31" s="481"/>
      <c r="U31" s="482"/>
    </row>
    <row r="32" spans="1:23" ht="12.75" customHeight="1" x14ac:dyDescent="0.2">
      <c r="A32" s="604" t="str">
        <f>A$7</f>
        <v>Valsts budžeta finansējums</v>
      </c>
      <c r="B32" s="517"/>
      <c r="C32" s="517"/>
      <c r="D32" s="517"/>
      <c r="E32" s="517"/>
      <c r="F32" s="517"/>
      <c r="G32" s="517"/>
      <c r="H32" s="517"/>
      <c r="I32" s="517"/>
      <c r="J32" s="517"/>
      <c r="K32" s="517"/>
      <c r="L32" s="517"/>
      <c r="M32" s="517"/>
      <c r="N32" s="517"/>
      <c r="O32" s="517"/>
      <c r="P32" s="517"/>
      <c r="Q32" s="517"/>
      <c r="R32" s="517"/>
      <c r="S32" s="517"/>
      <c r="T32" s="481">
        <f t="shared" si="25"/>
        <v>0</v>
      </c>
      <c r="U32" s="482" t="e">
        <f t="shared" ref="U32:U38" si="26">T32/T$38</f>
        <v>#DIV/0!</v>
      </c>
    </row>
    <row r="33" spans="1:23" ht="12.75" customHeight="1" x14ac:dyDescent="0.2">
      <c r="A33" s="604" t="str">
        <f>A$8</f>
        <v>Valsts budžeta dotācija pašvaldībām</v>
      </c>
      <c r="B33" s="518"/>
      <c r="C33" s="518"/>
      <c r="D33" s="518"/>
      <c r="E33" s="518"/>
      <c r="F33" s="518"/>
      <c r="G33" s="518"/>
      <c r="H33" s="518"/>
      <c r="I33" s="518"/>
      <c r="J33" s="518"/>
      <c r="K33" s="518"/>
      <c r="L33" s="518"/>
      <c r="M33" s="518"/>
      <c r="N33" s="518"/>
      <c r="O33" s="518"/>
      <c r="P33" s="518"/>
      <c r="Q33" s="518"/>
      <c r="R33" s="518"/>
      <c r="S33" s="518"/>
      <c r="T33" s="481">
        <f t="shared" si="25"/>
        <v>0</v>
      </c>
      <c r="U33" s="482" t="e">
        <f t="shared" si="26"/>
        <v>#DIV/0!</v>
      </c>
    </row>
    <row r="34" spans="1:23" ht="12.75" customHeight="1" x14ac:dyDescent="0.2">
      <c r="A34" s="483" t="str">
        <f>A$9</f>
        <v>Pašvaldības finansējums</v>
      </c>
      <c r="B34" s="518">
        <f>IF($W$27=1,B38-B30-B33-B35,0)</f>
        <v>0</v>
      </c>
      <c r="C34" s="518"/>
      <c r="D34" s="518">
        <f t="shared" ref="D34" si="27">IF($W$27=1,D38-D30-D33-D35,0)</f>
        <v>0</v>
      </c>
      <c r="E34" s="518"/>
      <c r="F34" s="518">
        <f t="shared" ref="F34" si="28">IF($W$27=1,F38-F30-F33-F35,0)</f>
        <v>0</v>
      </c>
      <c r="G34" s="518"/>
      <c r="H34" s="518">
        <f t="shared" ref="H34" si="29">IF($W$27=1,H38-H30-H33-H35,0)</f>
        <v>0</v>
      </c>
      <c r="I34" s="518"/>
      <c r="J34" s="518">
        <f t="shared" ref="J34" si="30">IF($W$27=1,J38-J30-J33-J35,0)</f>
        <v>0</v>
      </c>
      <c r="K34" s="518"/>
      <c r="L34" s="518">
        <f t="shared" ref="L34" si="31">IF($W$27=1,L38-L30-L33-L35,0)</f>
        <v>0</v>
      </c>
      <c r="M34" s="518"/>
      <c r="N34" s="518">
        <f t="shared" ref="N34" si="32">IF($W$27=1,N38-N30-N33-N35,0)</f>
        <v>0</v>
      </c>
      <c r="O34" s="518"/>
      <c r="P34" s="518">
        <f t="shared" ref="P34" si="33">IF($W$27=1,P38-P30-P33-P35,0)</f>
        <v>0</v>
      </c>
      <c r="Q34" s="518"/>
      <c r="R34" s="518">
        <f t="shared" ref="R34" si="34">IF($W$27=1,R38-R30-R33-R35,0)</f>
        <v>0</v>
      </c>
      <c r="S34" s="518"/>
      <c r="T34" s="481">
        <f t="shared" si="25"/>
        <v>0</v>
      </c>
      <c r="U34" s="482" t="e">
        <f t="shared" si="26"/>
        <v>#DIV/0!</v>
      </c>
    </row>
    <row r="35" spans="1:23" s="305" customFormat="1" ht="12.75" customHeight="1" x14ac:dyDescent="0.2">
      <c r="A35" s="483" t="str">
        <f>A$10</f>
        <v>Cits publiskais finansējums</v>
      </c>
      <c r="B35" s="518">
        <f>IF($W$27=2,B38-B30,0)</f>
        <v>0</v>
      </c>
      <c r="C35" s="518"/>
      <c r="D35" s="518">
        <f t="shared" ref="D35" si="35">IF($W$27=2,D38-D30,0)</f>
        <v>0</v>
      </c>
      <c r="E35" s="518"/>
      <c r="F35" s="518">
        <f t="shared" ref="F35" si="36">IF($W$27=2,F38-F30,0)</f>
        <v>0</v>
      </c>
      <c r="G35" s="518"/>
      <c r="H35" s="518">
        <f t="shared" ref="H35" si="37">IF($W$27=2,H38-H30,0)</f>
        <v>0</v>
      </c>
      <c r="I35" s="518"/>
      <c r="J35" s="518">
        <f t="shared" ref="J35" si="38">IF($W$27=2,J38-J30,0)</f>
        <v>0</v>
      </c>
      <c r="K35" s="518"/>
      <c r="L35" s="518">
        <f t="shared" ref="L35" si="39">IF($W$27=2,L38-L30,0)</f>
        <v>0</v>
      </c>
      <c r="M35" s="518"/>
      <c r="N35" s="518">
        <f t="shared" ref="N35" si="40">IF($W$27=2,N38-N30,0)</f>
        <v>0</v>
      </c>
      <c r="O35" s="518"/>
      <c r="P35" s="518">
        <f t="shared" ref="P35" si="41">IF($W$27=2,P38-P30,0)</f>
        <v>0</v>
      </c>
      <c r="Q35" s="518"/>
      <c r="R35" s="518">
        <f t="shared" ref="R35" si="42">IF($W$27=2,R38-R30,0)</f>
        <v>0</v>
      </c>
      <c r="S35" s="518"/>
      <c r="T35" s="481">
        <f t="shared" si="25"/>
        <v>0</v>
      </c>
      <c r="U35" s="482" t="e">
        <f t="shared" si="26"/>
        <v>#DIV/0!</v>
      </c>
    </row>
    <row r="36" spans="1:23" ht="12.75" customHeight="1" x14ac:dyDescent="0.2">
      <c r="A36" s="484" t="str">
        <f>A$11</f>
        <v>Publiskās attiecināmās izmaksas</v>
      </c>
      <c r="B36" s="361">
        <f>SUM(B30:B35)</f>
        <v>0</v>
      </c>
      <c r="C36" s="361"/>
      <c r="D36" s="361">
        <f t="shared" ref="D36" si="43">SUM(D30:D35)</f>
        <v>0</v>
      </c>
      <c r="E36" s="361"/>
      <c r="F36" s="361">
        <f t="shared" ref="F36" si="44">SUM(F30:F35)</f>
        <v>0</v>
      </c>
      <c r="G36" s="361"/>
      <c r="H36" s="361">
        <f t="shared" ref="H36" si="45">SUM(H30:H35)</f>
        <v>0</v>
      </c>
      <c r="I36" s="361"/>
      <c r="J36" s="361">
        <f t="shared" ref="J36" si="46">SUM(J30:J35)</f>
        <v>0</v>
      </c>
      <c r="K36" s="361"/>
      <c r="L36" s="361">
        <f t="shared" ref="L36" si="47">SUM(L30:L35)</f>
        <v>0</v>
      </c>
      <c r="M36" s="361"/>
      <c r="N36" s="361">
        <f t="shared" ref="N36" si="48">SUM(N30:N35)</f>
        <v>0</v>
      </c>
      <c r="O36" s="361"/>
      <c r="P36" s="361">
        <f t="shared" ref="P36" si="49">SUM(P30:P35)</f>
        <v>0</v>
      </c>
      <c r="Q36" s="361"/>
      <c r="R36" s="361">
        <f t="shared" ref="R36" si="50">SUM(R30:R35)</f>
        <v>0</v>
      </c>
      <c r="S36" s="361"/>
      <c r="T36" s="485">
        <f t="shared" si="25"/>
        <v>0</v>
      </c>
      <c r="U36" s="486" t="e">
        <f t="shared" si="26"/>
        <v>#DIV/0!</v>
      </c>
    </row>
    <row r="37" spans="1:23" ht="12.75" customHeight="1" x14ac:dyDescent="0.2">
      <c r="A37" s="483" t="str">
        <f>A$12</f>
        <v>Privātais finansējums</v>
      </c>
      <c r="B37" s="518">
        <f>IF($W$27=3,B38-B30,0)</f>
        <v>0</v>
      </c>
      <c r="C37" s="518"/>
      <c r="D37" s="518">
        <f t="shared" ref="D37" si="51">IF($W$27=3,D38-D30,0)</f>
        <v>0</v>
      </c>
      <c r="E37" s="518"/>
      <c r="F37" s="518">
        <f t="shared" ref="F37" si="52">IF($W$27=3,F38-F30,0)</f>
        <v>0</v>
      </c>
      <c r="G37" s="518"/>
      <c r="H37" s="518">
        <f t="shared" ref="H37" si="53">IF($W$27=3,H38-H30,0)</f>
        <v>0</v>
      </c>
      <c r="I37" s="518"/>
      <c r="J37" s="518">
        <f t="shared" ref="J37" si="54">IF($W$27=3,J38-J30,0)</f>
        <v>0</v>
      </c>
      <c r="K37" s="518"/>
      <c r="L37" s="518">
        <f t="shared" ref="L37" si="55">IF($W$27=3,L38-L30,0)</f>
        <v>0</v>
      </c>
      <c r="M37" s="518"/>
      <c r="N37" s="518">
        <f t="shared" ref="N37" si="56">IF($W$27=3,N38-N30,0)</f>
        <v>0</v>
      </c>
      <c r="O37" s="518"/>
      <c r="P37" s="518">
        <f t="shared" ref="P37" si="57">IF($W$27=3,P38-P30,0)</f>
        <v>0</v>
      </c>
      <c r="Q37" s="518"/>
      <c r="R37" s="518">
        <f t="shared" ref="R37" si="58">IF($W$27=3,R38-R30,0)</f>
        <v>0</v>
      </c>
      <c r="S37" s="518"/>
      <c r="T37" s="481">
        <f t="shared" si="25"/>
        <v>0</v>
      </c>
      <c r="U37" s="482" t="e">
        <f t="shared" si="26"/>
        <v>#DIV/0!</v>
      </c>
    </row>
    <row r="38" spans="1:23" ht="12.75" customHeight="1" x14ac:dyDescent="0.2">
      <c r="A38" s="484" t="str">
        <f>A$13</f>
        <v>Kopējās attiecināmās izmaksas</v>
      </c>
      <c r="B38" s="361">
        <f>IF(B24=2,'1.1.A. Iesniedzējs'!H36,'1.1.A. Iesniedzējs'!H36*B24)</f>
        <v>0</v>
      </c>
      <c r="C38" s="361"/>
      <c r="D38" s="361">
        <f>IF(D24=2,'1.1.A. Iesniedzējs'!J36,'1.1.A. Iesniedzējs'!J36*D24)</f>
        <v>0</v>
      </c>
      <c r="E38" s="361"/>
      <c r="F38" s="361">
        <f>IF(F24=2,'1.1.A. Iesniedzējs'!L36,'1.1.A. Iesniedzējs'!L36*F24)</f>
        <v>0</v>
      </c>
      <c r="G38" s="361"/>
      <c r="H38" s="361">
        <f>IF(H24=2,'1.1.A. Iesniedzējs'!N36,'1.1.A. Iesniedzējs'!N36*H24)</f>
        <v>0</v>
      </c>
      <c r="I38" s="361"/>
      <c r="J38" s="361">
        <f>IF(J24=2,'1.1.A. Iesniedzējs'!P36,'1.1.A. Iesniedzējs'!P36*J24)</f>
        <v>0</v>
      </c>
      <c r="K38" s="361"/>
      <c r="L38" s="361">
        <f>IF(L24=2,'1.1.A. Iesniedzējs'!R36,'1.1.A. Iesniedzējs'!R36*L24)</f>
        <v>0</v>
      </c>
      <c r="M38" s="361"/>
      <c r="N38" s="361">
        <f>IF(N24=2,'1.1.A. Iesniedzējs'!T36,'1.1.A. Iesniedzējs'!T36*N24)</f>
        <v>0</v>
      </c>
      <c r="O38" s="361"/>
      <c r="P38" s="361">
        <f>IF(P24=2,'1.1.A. Iesniedzējs'!V36,'1.1.A. Iesniedzējs'!V36*P24)</f>
        <v>0</v>
      </c>
      <c r="Q38" s="361"/>
      <c r="R38" s="361">
        <f>IF(R24=2,'1.1.A. Iesniedzējs'!X36,'1.1.A. Iesniedzējs'!X36*R24)</f>
        <v>0</v>
      </c>
      <c r="S38" s="361"/>
      <c r="T38" s="485">
        <f t="shared" si="25"/>
        <v>0</v>
      </c>
      <c r="U38" s="486" t="e">
        <f t="shared" si="26"/>
        <v>#DIV/0!</v>
      </c>
    </row>
    <row r="39" spans="1:23" ht="12.75" customHeight="1" x14ac:dyDescent="0.2">
      <c r="A39" s="604" t="str">
        <f>A$14</f>
        <v>Publiskās neattiecināmās izmaksas</v>
      </c>
      <c r="B39" s="518">
        <f>IF($W$27=1,B41,IF($W$27=2,B41,0))</f>
        <v>0</v>
      </c>
      <c r="C39" s="518"/>
      <c r="D39" s="518">
        <f t="shared" ref="D39" si="59">IF($W$27=1,D41,IF($W$27=2,D41,0))</f>
        <v>0</v>
      </c>
      <c r="E39" s="518"/>
      <c r="F39" s="518">
        <f t="shared" ref="F39" si="60">IF($W$27=1,F41,IF($W$27=2,F41,0))</f>
        <v>0</v>
      </c>
      <c r="G39" s="518"/>
      <c r="H39" s="518">
        <f t="shared" ref="H39" si="61">IF($W$27=1,H41,IF($W$27=2,H41,0))</f>
        <v>0</v>
      </c>
      <c r="I39" s="518"/>
      <c r="J39" s="518">
        <f t="shared" ref="J39" si="62">IF($W$27=1,J41,IF($W$27=2,J41,0))</f>
        <v>0</v>
      </c>
      <c r="K39" s="518"/>
      <c r="L39" s="518">
        <f t="shared" ref="L39" si="63">IF($W$27=1,L41,IF($W$27=2,L41,0))</f>
        <v>0</v>
      </c>
      <c r="M39" s="518"/>
      <c r="N39" s="518">
        <f t="shared" ref="N39" si="64">IF($W$27=1,N41,IF($W$27=2,N41,0))</f>
        <v>0</v>
      </c>
      <c r="O39" s="518"/>
      <c r="P39" s="518">
        <f t="shared" ref="P39" si="65">IF($W$27=1,P41,IF($W$27=2,P41,0))</f>
        <v>0</v>
      </c>
      <c r="Q39" s="518"/>
      <c r="R39" s="518">
        <f t="shared" ref="R39" si="66">IF($W$27=1,R41,IF($W$27=2,R41,0))</f>
        <v>0</v>
      </c>
      <c r="S39" s="518"/>
      <c r="T39" s="481">
        <f t="shared" ref="T39" si="67">SUM(B39:R39)</f>
        <v>0</v>
      </c>
      <c r="U39" s="519" t="s">
        <v>228</v>
      </c>
    </row>
    <row r="40" spans="1:23" ht="12.75" customHeight="1" x14ac:dyDescent="0.2">
      <c r="A40" s="604" t="str">
        <f>A$15</f>
        <v>Privātās neattiecināmās izmaksas</v>
      </c>
      <c r="B40" s="518">
        <f>IF($W$27=3,B41,IF($W$27=4,B41,0))</f>
        <v>0</v>
      </c>
      <c r="C40" s="518"/>
      <c r="D40" s="518">
        <f t="shared" ref="D40" si="68">IF($W$27=3,D41,IF($W$27=4,D41,0))</f>
        <v>0</v>
      </c>
      <c r="E40" s="518"/>
      <c r="F40" s="518">
        <f t="shared" ref="F40" si="69">IF($W$27=3,F41,IF($W$27=4,F41,0))</f>
        <v>0</v>
      </c>
      <c r="G40" s="518"/>
      <c r="H40" s="518">
        <f t="shared" ref="H40" si="70">IF($W$27=3,H41,IF($W$27=4,H41,0))</f>
        <v>0</v>
      </c>
      <c r="I40" s="518"/>
      <c r="J40" s="518">
        <f t="shared" ref="J40" si="71">IF($W$27=3,J41,IF($W$27=4,J41,0))</f>
        <v>0</v>
      </c>
      <c r="K40" s="518"/>
      <c r="L40" s="518">
        <f t="shared" ref="L40" si="72">IF($W$27=3,L41,IF($W$27=4,L41,0))</f>
        <v>0</v>
      </c>
      <c r="M40" s="518"/>
      <c r="N40" s="518">
        <f t="shared" ref="N40" si="73">IF($W$27=3,N41,IF($W$27=4,N41,0))</f>
        <v>0</v>
      </c>
      <c r="O40" s="518"/>
      <c r="P40" s="518">
        <f t="shared" ref="P40" si="74">IF($W$27=3,P41,IF($W$27=4,P41,0))</f>
        <v>0</v>
      </c>
      <c r="Q40" s="518"/>
      <c r="R40" s="518">
        <f t="shared" ref="R40" si="75">IF($W$27=3,R41,IF($W$27=4,R41,0))</f>
        <v>0</v>
      </c>
      <c r="S40" s="518"/>
      <c r="T40" s="481">
        <f t="shared" si="25"/>
        <v>0</v>
      </c>
      <c r="U40" s="519" t="s">
        <v>228</v>
      </c>
    </row>
    <row r="41" spans="1:23" ht="12.75" customHeight="1" x14ac:dyDescent="0.2">
      <c r="A41" s="484" t="str">
        <f>A$16</f>
        <v>Neattiecināmās izmaksas kopā</v>
      </c>
      <c r="B41" s="609">
        <f>IF(B24=2,'1.1.A. Iesniedzējs'!I36,'1.1.A. Iesniedzējs'!I36*B24)</f>
        <v>0</v>
      </c>
      <c r="C41" s="361"/>
      <c r="D41" s="609">
        <f>IF(D24=2,'1.1.A. Iesniedzējs'!K36,'1.1.A. Iesniedzējs'!K36*D24)</f>
        <v>0</v>
      </c>
      <c r="E41" s="361"/>
      <c r="F41" s="609">
        <f>IF(F24=2,'1.1.A. Iesniedzējs'!M36,'1.1.A. Iesniedzējs'!M36*F24)</f>
        <v>0</v>
      </c>
      <c r="G41" s="361"/>
      <c r="H41" s="609">
        <f>IF(H24=2,'1.1.A. Iesniedzējs'!O36,'1.1.A. Iesniedzējs'!O36*H24)</f>
        <v>0</v>
      </c>
      <c r="I41" s="361"/>
      <c r="J41" s="609">
        <f>IF(J24=2,'1.1.A. Iesniedzējs'!Q36,'1.1.A. Iesniedzējs'!Q36*J24)</f>
        <v>0</v>
      </c>
      <c r="K41" s="361"/>
      <c r="L41" s="609">
        <f>IF(L24=2,'1.1.A. Iesniedzējs'!S36,'1.1.A. Iesniedzējs'!S36*L24)</f>
        <v>0</v>
      </c>
      <c r="M41" s="361"/>
      <c r="N41" s="609">
        <f>IF(N24=2,'1.1.A. Iesniedzējs'!U36,'1.1.A. Iesniedzējs'!U36*N24)</f>
        <v>0</v>
      </c>
      <c r="O41" s="361"/>
      <c r="P41" s="609">
        <f>IF(P24=2,'1.1.A. Iesniedzējs'!W36,'1.1.A. Iesniedzējs'!W36*P24)</f>
        <v>0</v>
      </c>
      <c r="Q41" s="361"/>
      <c r="R41" s="609">
        <f>IF(R24=2,'1.1.A. Iesniedzējs'!Y36,'1.1.A. Iesniedzējs'!Y36*R24)</f>
        <v>0</v>
      </c>
      <c r="S41" s="361"/>
      <c r="T41" s="485">
        <f t="shared" si="25"/>
        <v>0</v>
      </c>
      <c r="U41" s="519" t="s">
        <v>228</v>
      </c>
    </row>
    <row r="42" spans="1:23" ht="12.75" customHeight="1" x14ac:dyDescent="0.25">
      <c r="A42" s="490" t="str">
        <f>A$17</f>
        <v>Kopējās izmaksas</v>
      </c>
      <c r="B42" s="491">
        <f>B38+B41</f>
        <v>0</v>
      </c>
      <c r="C42" s="491"/>
      <c r="D42" s="491">
        <f t="shared" ref="D42:R42" si="76">D38+D41</f>
        <v>0</v>
      </c>
      <c r="E42" s="491"/>
      <c r="F42" s="491">
        <f t="shared" si="76"/>
        <v>0</v>
      </c>
      <c r="G42" s="491"/>
      <c r="H42" s="491">
        <f t="shared" si="76"/>
        <v>0</v>
      </c>
      <c r="I42" s="491"/>
      <c r="J42" s="491">
        <f t="shared" si="76"/>
        <v>0</v>
      </c>
      <c r="K42" s="491"/>
      <c r="L42" s="491">
        <f t="shared" si="76"/>
        <v>0</v>
      </c>
      <c r="M42" s="491"/>
      <c r="N42" s="491">
        <f t="shared" si="76"/>
        <v>0</v>
      </c>
      <c r="O42" s="491"/>
      <c r="P42" s="491">
        <f t="shared" si="76"/>
        <v>0</v>
      </c>
      <c r="Q42" s="491"/>
      <c r="R42" s="491">
        <f t="shared" si="76"/>
        <v>0</v>
      </c>
      <c r="S42" s="491"/>
      <c r="T42" s="493">
        <f t="shared" si="25"/>
        <v>0</v>
      </c>
      <c r="U42" s="519" t="s">
        <v>228</v>
      </c>
    </row>
    <row r="43" spans="1:23" ht="12.75" customHeight="1" x14ac:dyDescent="0.25">
      <c r="A43" s="506"/>
      <c r="B43" s="506"/>
      <c r="C43" s="506"/>
      <c r="D43" s="506"/>
      <c r="E43" s="506"/>
      <c r="F43" s="506"/>
      <c r="G43" s="506"/>
      <c r="H43" s="506"/>
      <c r="I43" s="506"/>
      <c r="J43" s="506"/>
      <c r="K43" s="506"/>
      <c r="L43" s="506"/>
      <c r="M43" s="506"/>
      <c r="N43" s="506"/>
      <c r="O43" s="506"/>
      <c r="P43" s="506"/>
      <c r="Q43" s="506"/>
      <c r="R43" s="506"/>
      <c r="S43" s="506"/>
      <c r="T43" s="506"/>
      <c r="U43" s="506"/>
    </row>
    <row r="44" spans="1:23" ht="24" customHeight="1" x14ac:dyDescent="0.2">
      <c r="A44" s="508" t="s">
        <v>3</v>
      </c>
      <c r="B44" s="509">
        <f>'Dati par projektu'!$C$4</f>
        <v>0</v>
      </c>
      <c r="C44" s="510"/>
      <c r="D44" s="510"/>
      <c r="E44" s="510"/>
      <c r="F44" s="509">
        <f>'Dati par projektu'!$C$5</f>
        <v>0</v>
      </c>
      <c r="G44" s="510"/>
      <c r="H44" s="511"/>
      <c r="I44" s="510"/>
      <c r="J44" s="511" t="s">
        <v>308</v>
      </c>
      <c r="K44" s="510"/>
      <c r="L44" s="513">
        <f>'11. DL PIV 4.pielikums'!$E$39</f>
        <v>0</v>
      </c>
      <c r="M44" s="510"/>
      <c r="N44" s="514" t="s">
        <v>309</v>
      </c>
      <c r="O44" s="510"/>
      <c r="P44" s="511"/>
      <c r="Q44" s="510"/>
      <c r="R44" s="511"/>
      <c r="S44" s="510"/>
      <c r="T44" s="511"/>
      <c r="U44" s="511"/>
      <c r="W44" s="386">
        <f>IF(F44=Dati!$J$3,1,IF(F44=Dati!$J$4,2,IF(F44=Dati!$J$5,3,0)))</f>
        <v>0</v>
      </c>
    </row>
    <row r="45" spans="1:23" ht="12.75" customHeight="1" x14ac:dyDescent="0.2">
      <c r="A45" s="476" t="s">
        <v>221</v>
      </c>
      <c r="B45" s="477">
        <f>B$3</f>
        <v>2023</v>
      </c>
      <c r="C45" s="477"/>
      <c r="D45" s="477">
        <f>D$3</f>
        <v>2024</v>
      </c>
      <c r="E45" s="477"/>
      <c r="F45" s="477">
        <f>F$3</f>
        <v>2025</v>
      </c>
      <c r="G45" s="477"/>
      <c r="H45" s="477" t="str">
        <f>H$3</f>
        <v>X</v>
      </c>
      <c r="I45" s="477"/>
      <c r="J45" s="477" t="str">
        <f>J$3</f>
        <v>X</v>
      </c>
      <c r="K45" s="477"/>
      <c r="L45" s="477" t="str">
        <f>L$3</f>
        <v>X</v>
      </c>
      <c r="M45" s="477"/>
      <c r="N45" s="477" t="str">
        <f>N$3</f>
        <v>X</v>
      </c>
      <c r="O45" s="477"/>
      <c r="P45" s="477" t="str">
        <f>P$3</f>
        <v>X</v>
      </c>
      <c r="Q45" s="477"/>
      <c r="R45" s="477" t="str">
        <f>R$3</f>
        <v>X</v>
      </c>
      <c r="S45" s="477"/>
      <c r="T45" s="477"/>
      <c r="U45" s="477"/>
    </row>
    <row r="46" spans="1:23" x14ac:dyDescent="0.2">
      <c r="A46" s="515"/>
      <c r="B46" s="478" t="s">
        <v>222</v>
      </c>
      <c r="C46" s="478"/>
      <c r="D46" s="478" t="s">
        <v>222</v>
      </c>
      <c r="E46" s="478"/>
      <c r="F46" s="478" t="s">
        <v>222</v>
      </c>
      <c r="G46" s="478"/>
      <c r="H46" s="478" t="s">
        <v>222</v>
      </c>
      <c r="I46" s="478"/>
      <c r="J46" s="478" t="s">
        <v>222</v>
      </c>
      <c r="K46" s="478"/>
      <c r="L46" s="478" t="s">
        <v>222</v>
      </c>
      <c r="M46" s="478"/>
      <c r="N46" s="478" t="s">
        <v>222</v>
      </c>
      <c r="O46" s="478"/>
      <c r="P46" s="478" t="s">
        <v>222</v>
      </c>
      <c r="Q46" s="478"/>
      <c r="R46" s="478" t="s">
        <v>222</v>
      </c>
      <c r="S46" s="478"/>
      <c r="T46" s="478" t="s">
        <v>112</v>
      </c>
      <c r="U46" s="478" t="s">
        <v>59</v>
      </c>
    </row>
    <row r="47" spans="1:23" ht="12.75" customHeight="1" x14ac:dyDescent="0.2">
      <c r="A47" s="516" t="str">
        <f>A$5</f>
        <v>Attīstības un noturības mehānisma finansējums</v>
      </c>
      <c r="B47" s="517">
        <f>B55*$L$44</f>
        <v>0</v>
      </c>
      <c r="C47" s="517"/>
      <c r="D47" s="517">
        <f t="shared" ref="D47:R47" si="77">D55*$L$44</f>
        <v>0</v>
      </c>
      <c r="E47" s="517"/>
      <c r="F47" s="517">
        <f t="shared" si="77"/>
        <v>0</v>
      </c>
      <c r="G47" s="517"/>
      <c r="H47" s="517">
        <f t="shared" si="77"/>
        <v>0</v>
      </c>
      <c r="I47" s="517"/>
      <c r="J47" s="517">
        <f t="shared" si="77"/>
        <v>0</v>
      </c>
      <c r="K47" s="517"/>
      <c r="L47" s="517">
        <f t="shared" si="77"/>
        <v>0</v>
      </c>
      <c r="M47" s="517"/>
      <c r="N47" s="517">
        <f t="shared" si="77"/>
        <v>0</v>
      </c>
      <c r="O47" s="517"/>
      <c r="P47" s="517">
        <f t="shared" si="77"/>
        <v>0</v>
      </c>
      <c r="Q47" s="517"/>
      <c r="R47" s="517">
        <f t="shared" si="77"/>
        <v>0</v>
      </c>
      <c r="S47" s="517"/>
      <c r="T47" s="481">
        <f t="shared" ref="T47:T58" si="78">SUM(B47:R47)</f>
        <v>0</v>
      </c>
      <c r="U47" s="482" t="e">
        <f>T47/T$55</f>
        <v>#DIV/0!</v>
      </c>
    </row>
    <row r="48" spans="1:23" ht="12.75" customHeight="1" x14ac:dyDescent="0.2">
      <c r="A48" s="604" t="str">
        <f>A$6</f>
        <v>Nacionālais publiskais finansējums</v>
      </c>
      <c r="B48" s="517"/>
      <c r="C48" s="517"/>
      <c r="D48" s="517"/>
      <c r="E48" s="517"/>
      <c r="F48" s="517"/>
      <c r="G48" s="517"/>
      <c r="H48" s="517"/>
      <c r="I48" s="517"/>
      <c r="J48" s="517"/>
      <c r="K48" s="517"/>
      <c r="L48" s="517"/>
      <c r="M48" s="517"/>
      <c r="N48" s="517"/>
      <c r="O48" s="517"/>
      <c r="P48" s="517"/>
      <c r="Q48" s="517"/>
      <c r="R48" s="517"/>
      <c r="S48" s="517"/>
      <c r="T48" s="481"/>
      <c r="U48" s="482"/>
    </row>
    <row r="49" spans="1:23" ht="12.75" customHeight="1" x14ac:dyDescent="0.2">
      <c r="A49" s="604" t="str">
        <f>A$7</f>
        <v>Valsts budžeta finansējums</v>
      </c>
      <c r="B49" s="517"/>
      <c r="C49" s="517"/>
      <c r="D49" s="517"/>
      <c r="E49" s="517"/>
      <c r="F49" s="517"/>
      <c r="G49" s="517"/>
      <c r="H49" s="517"/>
      <c r="I49" s="517"/>
      <c r="J49" s="517"/>
      <c r="K49" s="517"/>
      <c r="L49" s="517"/>
      <c r="M49" s="517"/>
      <c r="N49" s="517"/>
      <c r="O49" s="517"/>
      <c r="P49" s="517"/>
      <c r="Q49" s="517"/>
      <c r="R49" s="517"/>
      <c r="S49" s="517"/>
      <c r="T49" s="481">
        <f t="shared" si="78"/>
        <v>0</v>
      </c>
      <c r="U49" s="482" t="e">
        <f t="shared" ref="U49:U55" si="79">T49/T$55</f>
        <v>#DIV/0!</v>
      </c>
    </row>
    <row r="50" spans="1:23" ht="12.75" customHeight="1" x14ac:dyDescent="0.2">
      <c r="A50" s="604" t="str">
        <f>A$8</f>
        <v>Valsts budžeta dotācija pašvaldībām</v>
      </c>
      <c r="B50" s="518"/>
      <c r="C50" s="518"/>
      <c r="D50" s="518"/>
      <c r="E50" s="518"/>
      <c r="F50" s="518"/>
      <c r="G50" s="518"/>
      <c r="H50" s="518"/>
      <c r="I50" s="518"/>
      <c r="J50" s="518"/>
      <c r="K50" s="518"/>
      <c r="L50" s="518"/>
      <c r="M50" s="518"/>
      <c r="N50" s="518"/>
      <c r="O50" s="518"/>
      <c r="P50" s="518"/>
      <c r="Q50" s="518"/>
      <c r="R50" s="518"/>
      <c r="S50" s="518"/>
      <c r="T50" s="481">
        <f t="shared" si="78"/>
        <v>0</v>
      </c>
      <c r="U50" s="482" t="e">
        <f t="shared" si="79"/>
        <v>#DIV/0!</v>
      </c>
    </row>
    <row r="51" spans="1:23" ht="12.75" customHeight="1" x14ac:dyDescent="0.2">
      <c r="A51" s="483" t="str">
        <f>A$9</f>
        <v>Pašvaldības finansējums</v>
      </c>
      <c r="B51" s="518">
        <f>IF($W44=1,B55-B47-B50-B54-B52,0)</f>
        <v>0</v>
      </c>
      <c r="C51" s="518"/>
      <c r="D51" s="518">
        <f t="shared" ref="D51" si="80">IF($W44=1,D55-D47-D50-D54-D52,0)</f>
        <v>0</v>
      </c>
      <c r="E51" s="518"/>
      <c r="F51" s="518">
        <f t="shared" ref="F51" si="81">IF($W44=1,F55-F47-F50-F54-F52,0)</f>
        <v>0</v>
      </c>
      <c r="G51" s="518"/>
      <c r="H51" s="518">
        <f t="shared" ref="H51" si="82">IF($W44=1,H55-H47-H50-H54-H52,0)</f>
        <v>0</v>
      </c>
      <c r="I51" s="518"/>
      <c r="J51" s="518">
        <f t="shared" ref="J51" si="83">IF($W44=1,J55-J47-J50-J54-J52,0)</f>
        <v>0</v>
      </c>
      <c r="K51" s="518"/>
      <c r="L51" s="518">
        <f t="shared" ref="L51" si="84">IF($W44=1,L55-L47-L50-L54-L52,0)</f>
        <v>0</v>
      </c>
      <c r="M51" s="518"/>
      <c r="N51" s="518">
        <f t="shared" ref="N51" si="85">IF($W44=1,N55-N47-N50-N54-N52,0)</f>
        <v>0</v>
      </c>
      <c r="O51" s="518"/>
      <c r="P51" s="518">
        <f t="shared" ref="P51" si="86">IF($W44=1,P55-P47-P50-P54-P52,0)</f>
        <v>0</v>
      </c>
      <c r="Q51" s="518"/>
      <c r="R51" s="518">
        <f t="shared" ref="R51" si="87">IF($W44=1,R55-R47-R50-R54-R52,0)</f>
        <v>0</v>
      </c>
      <c r="S51" s="518"/>
      <c r="T51" s="481">
        <f t="shared" si="78"/>
        <v>0</v>
      </c>
      <c r="U51" s="482" t="e">
        <f t="shared" si="79"/>
        <v>#DIV/0!</v>
      </c>
    </row>
    <row r="52" spans="1:23" s="305" customFormat="1" ht="12.75" customHeight="1" x14ac:dyDescent="0.2">
      <c r="A52" s="483" t="str">
        <f>A$10</f>
        <v>Cits publiskais finansējums</v>
      </c>
      <c r="B52" s="518">
        <f>IF($W$44=2,B55-B47-B54,0)</f>
        <v>0</v>
      </c>
      <c r="C52" s="518"/>
      <c r="D52" s="518">
        <f t="shared" ref="D52" si="88">IF($W$44=2,D55-D47-D54,0)</f>
        <v>0</v>
      </c>
      <c r="E52" s="518"/>
      <c r="F52" s="518">
        <f t="shared" ref="F52" si="89">IF($W$44=2,F55-F47-F54,0)</f>
        <v>0</v>
      </c>
      <c r="G52" s="518"/>
      <c r="H52" s="518">
        <f t="shared" ref="H52" si="90">IF($W$44=2,H55-H47-H54,0)</f>
        <v>0</v>
      </c>
      <c r="I52" s="518"/>
      <c r="J52" s="518">
        <f t="shared" ref="J52" si="91">IF($W$44=2,J55-J47-J54,0)</f>
        <v>0</v>
      </c>
      <c r="K52" s="518"/>
      <c r="L52" s="518">
        <f t="shared" ref="L52" si="92">IF($W$44=2,L55-L47-L54,0)</f>
        <v>0</v>
      </c>
      <c r="M52" s="518"/>
      <c r="N52" s="518">
        <f t="shared" ref="N52" si="93">IF($W$44=2,N55-N47-N54,0)</f>
        <v>0</v>
      </c>
      <c r="O52" s="518"/>
      <c r="P52" s="518">
        <f t="shared" ref="P52" si="94">IF($W$44=2,P55-P47-P54,0)</f>
        <v>0</v>
      </c>
      <c r="Q52" s="518"/>
      <c r="R52" s="518">
        <f t="shared" ref="R52" si="95">IF($W$44=2,R55-R47-R54,0)</f>
        <v>0</v>
      </c>
      <c r="S52" s="518"/>
      <c r="T52" s="481">
        <f t="shared" si="78"/>
        <v>0</v>
      </c>
      <c r="U52" s="482" t="e">
        <f>T52/T$55</f>
        <v>#DIV/0!</v>
      </c>
    </row>
    <row r="53" spans="1:23" ht="12.75" customHeight="1" x14ac:dyDescent="0.2">
      <c r="A53" s="484" t="str">
        <f>A$11</f>
        <v>Publiskās attiecināmās izmaksas</v>
      </c>
      <c r="B53" s="361">
        <f>SUM(B47:B52)</f>
        <v>0</v>
      </c>
      <c r="C53" s="361"/>
      <c r="D53" s="361">
        <f t="shared" ref="D53:R53" si="96">SUM(D47:D52)</f>
        <v>0</v>
      </c>
      <c r="E53" s="361"/>
      <c r="F53" s="361">
        <f t="shared" si="96"/>
        <v>0</v>
      </c>
      <c r="G53" s="361"/>
      <c r="H53" s="361">
        <f t="shared" si="96"/>
        <v>0</v>
      </c>
      <c r="I53" s="361"/>
      <c r="J53" s="361">
        <f t="shared" si="96"/>
        <v>0</v>
      </c>
      <c r="K53" s="361"/>
      <c r="L53" s="361">
        <f t="shared" si="96"/>
        <v>0</v>
      </c>
      <c r="M53" s="361"/>
      <c r="N53" s="361">
        <f t="shared" si="96"/>
        <v>0</v>
      </c>
      <c r="O53" s="361"/>
      <c r="P53" s="361">
        <f t="shared" si="96"/>
        <v>0</v>
      </c>
      <c r="Q53" s="361"/>
      <c r="R53" s="361">
        <f t="shared" si="96"/>
        <v>0</v>
      </c>
      <c r="S53" s="361"/>
      <c r="T53" s="485">
        <f t="shared" si="78"/>
        <v>0</v>
      </c>
      <c r="U53" s="486" t="e">
        <f t="shared" si="79"/>
        <v>#DIV/0!</v>
      </c>
    </row>
    <row r="54" spans="1:23" ht="12.75" customHeight="1" x14ac:dyDescent="0.2">
      <c r="A54" s="483" t="str">
        <f>A$12</f>
        <v>Privātais finansējums</v>
      </c>
      <c r="B54" s="518">
        <f>B55*'11. DL PIV 4.pielikums'!$G$34-B47</f>
        <v>0</v>
      </c>
      <c r="C54" s="518"/>
      <c r="D54" s="518">
        <f>D55*'11. DL PIV 4.pielikums'!$G$34-D47</f>
        <v>0</v>
      </c>
      <c r="E54" s="518"/>
      <c r="F54" s="518">
        <f>F55*'11. DL PIV 4.pielikums'!$G$34-F47</f>
        <v>0</v>
      </c>
      <c r="G54" s="518"/>
      <c r="H54" s="518">
        <f>H55*'11. DL PIV 4.pielikums'!$G$34-H47</f>
        <v>0</v>
      </c>
      <c r="I54" s="518"/>
      <c r="J54" s="518">
        <f>J55*'11. DL PIV 4.pielikums'!$G$34-J47</f>
        <v>0</v>
      </c>
      <c r="K54" s="518"/>
      <c r="L54" s="518">
        <f>L55*'11. DL PIV 4.pielikums'!$G$34-L47</f>
        <v>0</v>
      </c>
      <c r="M54" s="518"/>
      <c r="N54" s="518">
        <f>N55*'11. DL PIV 4.pielikums'!$G$34-N47</f>
        <v>0</v>
      </c>
      <c r="O54" s="518"/>
      <c r="P54" s="518">
        <f>P55*'11. DL PIV 4.pielikums'!$G$34-P47</f>
        <v>0</v>
      </c>
      <c r="Q54" s="518"/>
      <c r="R54" s="518">
        <f>R55*'11. DL PIV 4.pielikums'!$G$34-R47</f>
        <v>0</v>
      </c>
      <c r="S54" s="518"/>
      <c r="T54" s="481">
        <f t="shared" si="78"/>
        <v>0</v>
      </c>
      <c r="U54" s="482" t="e">
        <f t="shared" si="79"/>
        <v>#DIV/0!</v>
      </c>
    </row>
    <row r="55" spans="1:23" ht="12.75" customHeight="1" x14ac:dyDescent="0.2">
      <c r="A55" s="484" t="str">
        <f>A$13</f>
        <v>Kopējās attiecināmās izmaksas</v>
      </c>
      <c r="B55" s="361">
        <f>IF(B24=2,'1.1.B. Iesniedzējs'!H39,'1.1.B. Iesniedzējs'!H39*B24)</f>
        <v>0</v>
      </c>
      <c r="C55" s="361"/>
      <c r="D55" s="361">
        <f>IF(D24=2,'1.1.B. Iesniedzējs'!J39+'1.1.B. Iesniedzējs'!H39,'1.1.B. Iesniedzējs'!J39*D24)</f>
        <v>0</v>
      </c>
      <c r="E55" s="361"/>
      <c r="F55" s="361">
        <f>IF(F24=2,'1.1.B. Iesniedzējs'!L39+'1.1.B. Iesniedzējs'!J39+'1.1.B. Iesniedzējs'!H39,'1.1.B. Iesniedzējs'!L39*F24)</f>
        <v>0</v>
      </c>
      <c r="G55" s="361"/>
      <c r="H55" s="361">
        <f>IF(H24=2,'1.1.B. Iesniedzējs'!N39+'1.1.B. Iesniedzējs'!L39+'1.1.B. Iesniedzējs'!J39+'1.1.B. Iesniedzējs'!H39,'1.1.B. Iesniedzējs'!N39*H24)</f>
        <v>0</v>
      </c>
      <c r="I55" s="361"/>
      <c r="J55" s="361">
        <f>IF(J24=2,'1.1.B. Iesniedzējs'!P39,'1.1.B. Iesniedzējs'!P39*J24)</f>
        <v>0</v>
      </c>
      <c r="K55" s="361"/>
      <c r="L55" s="361">
        <f>IF(L24=2,'1.1.B. Iesniedzējs'!R39,'1.1.B. Iesniedzējs'!R39*L24)</f>
        <v>0</v>
      </c>
      <c r="M55" s="361"/>
      <c r="N55" s="361">
        <f>IF(N24=2,'1.1.B. Iesniedzējs'!T39,'1.1.B. Iesniedzējs'!T39*N24)</f>
        <v>0</v>
      </c>
      <c r="O55" s="361"/>
      <c r="P55" s="361">
        <f>IF(P24=2,'1.1.B. Iesniedzējs'!V39,'1.1.B. Iesniedzējs'!V39*P24)</f>
        <v>0</v>
      </c>
      <c r="Q55" s="361"/>
      <c r="R55" s="361">
        <f>IF(R24=2,'1.1.B. Iesniedzējs'!X39,'1.1.B. Iesniedzējs'!X39*R24)</f>
        <v>0</v>
      </c>
      <c r="S55" s="361"/>
      <c r="T55" s="485">
        <f>SUM(B55:R55)</f>
        <v>0</v>
      </c>
      <c r="U55" s="486" t="e">
        <f t="shared" si="79"/>
        <v>#DIV/0!</v>
      </c>
    </row>
    <row r="56" spans="1:23" ht="12.75" customHeight="1" x14ac:dyDescent="0.2">
      <c r="A56" s="604" t="str">
        <f>A$14</f>
        <v>Publiskās neattiecināmās izmaksas</v>
      </c>
      <c r="B56" s="520"/>
      <c r="C56" s="520"/>
      <c r="D56" s="520"/>
      <c r="E56" s="520"/>
      <c r="F56" s="520"/>
      <c r="G56" s="520"/>
      <c r="H56" s="520"/>
      <c r="I56" s="520"/>
      <c r="J56" s="520"/>
      <c r="K56" s="520"/>
      <c r="L56" s="520"/>
      <c r="M56" s="520"/>
      <c r="N56" s="520"/>
      <c r="O56" s="520"/>
      <c r="P56" s="520"/>
      <c r="Q56" s="520"/>
      <c r="R56" s="520"/>
      <c r="S56" s="520"/>
      <c r="T56" s="481">
        <f t="shared" si="78"/>
        <v>0</v>
      </c>
      <c r="U56" s="519" t="s">
        <v>228</v>
      </c>
    </row>
    <row r="57" spans="1:23" ht="12.75" customHeight="1" x14ac:dyDescent="0.2">
      <c r="A57" s="604" t="str">
        <f>A$15</f>
        <v>Privātās neattiecināmās izmaksas</v>
      </c>
      <c r="B57" s="361">
        <f>IF(B24=2,'1.1.B. Iesniedzējs'!I39,'1.1.B. Iesniedzējs'!I39*B24)</f>
        <v>0</v>
      </c>
      <c r="C57" s="361"/>
      <c r="D57" s="361">
        <f>IF(D24=2,'1.1.B. Iesniedzējs'!K39+'1.1.B. Iesniedzējs'!I39,'1.1.B. Iesniedzējs'!K39*D24)</f>
        <v>0</v>
      </c>
      <c r="E57" s="361"/>
      <c r="F57" s="361">
        <f>IF(F24=2,'1.1.B. Iesniedzējs'!M39+'1.1.B. Iesniedzējs'!K39+'1.1.B. Iesniedzējs'!I39,'1.1.B. Iesniedzējs'!M39*F24)</f>
        <v>0</v>
      </c>
      <c r="G57" s="361"/>
      <c r="H57" s="361">
        <f>IF(H24=2,'1.1.B. Iesniedzējs'!O39+'1.1.B. Iesniedzējs'!M39+'1.1.B. Iesniedzējs'!K39+'1.1.B. Iesniedzējs'!I39,'1.1.B. Iesniedzējs'!O39*H24)</f>
        <v>0</v>
      </c>
      <c r="I57" s="361"/>
      <c r="J57" s="361">
        <f>IF(J24=2,'1.1.B. Iesniedzējs'!Q39,'1.1.B. Iesniedzējs'!Q39*J24)</f>
        <v>0</v>
      </c>
      <c r="K57" s="361"/>
      <c r="L57" s="361">
        <f>IF(L24=2,'1.1.B. Iesniedzējs'!S39,'1.1.B. Iesniedzējs'!S39*L24)</f>
        <v>0</v>
      </c>
      <c r="M57" s="361"/>
      <c r="N57" s="361">
        <f>IF(N24=2,'1.1.B. Iesniedzējs'!U39,'1.1.B. Iesniedzējs'!U39*N24)</f>
        <v>0</v>
      </c>
      <c r="O57" s="361"/>
      <c r="P57" s="361">
        <f>IF(P24=2,'1.1.B. Iesniedzējs'!W39,'1.1.B. Iesniedzējs'!W39*P24)</f>
        <v>0</v>
      </c>
      <c r="Q57" s="361"/>
      <c r="R57" s="361">
        <f>IF(R24=2,'1.1.B. Iesniedzējs'!Y39,'1.1.B. Iesniedzējs'!Y39*R24)</f>
        <v>0</v>
      </c>
      <c r="S57" s="361"/>
      <c r="T57" s="481">
        <f t="shared" si="78"/>
        <v>0</v>
      </c>
      <c r="U57" s="519" t="s">
        <v>228</v>
      </c>
    </row>
    <row r="58" spans="1:23" ht="12.75" customHeight="1" x14ac:dyDescent="0.2">
      <c r="A58" s="484" t="str">
        <f>A$16</f>
        <v>Neattiecināmās izmaksas kopā</v>
      </c>
      <c r="B58" s="361">
        <f>SUM(B56:B57)</f>
        <v>0</v>
      </c>
      <c r="C58" s="361"/>
      <c r="D58" s="361">
        <f t="shared" ref="D58:R58" si="97">SUM(D56:D57)</f>
        <v>0</v>
      </c>
      <c r="E58" s="361"/>
      <c r="F58" s="361">
        <f t="shared" si="97"/>
        <v>0</v>
      </c>
      <c r="G58" s="361"/>
      <c r="H58" s="361">
        <f t="shared" si="97"/>
        <v>0</v>
      </c>
      <c r="I58" s="361"/>
      <c r="J58" s="361">
        <f t="shared" si="97"/>
        <v>0</v>
      </c>
      <c r="K58" s="361"/>
      <c r="L58" s="361">
        <f t="shared" si="97"/>
        <v>0</v>
      </c>
      <c r="M58" s="361"/>
      <c r="N58" s="361">
        <f t="shared" si="97"/>
        <v>0</v>
      </c>
      <c r="O58" s="361"/>
      <c r="P58" s="361">
        <f t="shared" si="97"/>
        <v>0</v>
      </c>
      <c r="Q58" s="361"/>
      <c r="R58" s="361">
        <f t="shared" si="97"/>
        <v>0</v>
      </c>
      <c r="S58" s="361"/>
      <c r="T58" s="485">
        <f t="shared" si="78"/>
        <v>0</v>
      </c>
      <c r="U58" s="519" t="s">
        <v>228</v>
      </c>
    </row>
    <row r="59" spans="1:23" ht="12.75" customHeight="1" x14ac:dyDescent="0.25">
      <c r="A59" s="490" t="str">
        <f>A$17</f>
        <v>Kopējās izmaksas</v>
      </c>
      <c r="B59" s="491">
        <f>B55+B58</f>
        <v>0</v>
      </c>
      <c r="C59" s="491"/>
      <c r="D59" s="491">
        <f t="shared" ref="D59:R59" si="98">D55+D58</f>
        <v>0</v>
      </c>
      <c r="E59" s="491"/>
      <c r="F59" s="491">
        <f t="shared" si="98"/>
        <v>0</v>
      </c>
      <c r="G59" s="491"/>
      <c r="H59" s="491">
        <f t="shared" si="98"/>
        <v>0</v>
      </c>
      <c r="I59" s="491"/>
      <c r="J59" s="491">
        <f t="shared" si="98"/>
        <v>0</v>
      </c>
      <c r="K59" s="491"/>
      <c r="L59" s="491">
        <f t="shared" si="98"/>
        <v>0</v>
      </c>
      <c r="M59" s="491"/>
      <c r="N59" s="491">
        <f t="shared" si="98"/>
        <v>0</v>
      </c>
      <c r="O59" s="491"/>
      <c r="P59" s="491">
        <f t="shared" si="98"/>
        <v>0</v>
      </c>
      <c r="Q59" s="491"/>
      <c r="R59" s="491">
        <f t="shared" si="98"/>
        <v>0</v>
      </c>
      <c r="S59" s="491"/>
      <c r="T59" s="485">
        <f>SUM(B59:R59)</f>
        <v>0</v>
      </c>
      <c r="U59" s="519" t="s">
        <v>228</v>
      </c>
    </row>
    <row r="60" spans="1:23" ht="12.75" customHeight="1" x14ac:dyDescent="0.25">
      <c r="A60" s="506"/>
      <c r="B60" s="506"/>
      <c r="C60" s="506"/>
      <c r="D60" s="506"/>
      <c r="E60" s="506"/>
      <c r="F60" s="506"/>
      <c r="G60" s="506"/>
      <c r="H60" s="506"/>
      <c r="I60" s="506"/>
      <c r="J60" s="506"/>
      <c r="K60" s="506"/>
      <c r="L60" s="506"/>
      <c r="M60" s="506"/>
      <c r="N60" s="506"/>
      <c r="O60" s="506"/>
      <c r="P60" s="506"/>
      <c r="Q60" s="506"/>
      <c r="R60" s="506"/>
      <c r="S60" s="506"/>
      <c r="T60" s="506"/>
      <c r="U60" s="506"/>
    </row>
    <row r="61" spans="1:23" ht="24" customHeight="1" x14ac:dyDescent="0.2">
      <c r="A61" s="508" t="s">
        <v>3</v>
      </c>
      <c r="B61" s="509">
        <f>'Dati par projektu'!$C$4</f>
        <v>0</v>
      </c>
      <c r="C61" s="510"/>
      <c r="D61" s="510"/>
      <c r="E61" s="510"/>
      <c r="F61" s="509">
        <f>'Dati par projektu'!$C$5</f>
        <v>0</v>
      </c>
      <c r="G61" s="510"/>
      <c r="H61" s="511"/>
      <c r="I61" s="510"/>
      <c r="J61" s="511" t="s">
        <v>308</v>
      </c>
      <c r="K61" s="510"/>
      <c r="L61" s="513">
        <f>'1.1.B. Iesniedzējs'!C22</f>
        <v>1</v>
      </c>
      <c r="M61" s="510"/>
      <c r="N61" s="514" t="s">
        <v>310</v>
      </c>
      <c r="O61" s="510"/>
      <c r="P61" s="511"/>
      <c r="Q61" s="510"/>
      <c r="R61" s="511"/>
      <c r="S61" s="510"/>
      <c r="T61" s="511"/>
      <c r="U61" s="511"/>
      <c r="W61" s="386">
        <f>IF(F61=Dati!$J$3,1,IF(F61=Dati!$J$4,2,IF(F61=Dati!$J$5,3,0)))</f>
        <v>0</v>
      </c>
    </row>
    <row r="62" spans="1:23" x14ac:dyDescent="0.2">
      <c r="A62" s="476" t="s">
        <v>221</v>
      </c>
      <c r="B62" s="477">
        <f>B$3</f>
        <v>2023</v>
      </c>
      <c r="C62" s="477"/>
      <c r="D62" s="477">
        <f>D$3</f>
        <v>2024</v>
      </c>
      <c r="E62" s="477"/>
      <c r="F62" s="477">
        <f>F$3</f>
        <v>2025</v>
      </c>
      <c r="G62" s="477"/>
      <c r="H62" s="477" t="str">
        <f>H$3</f>
        <v>X</v>
      </c>
      <c r="I62" s="477"/>
      <c r="J62" s="477" t="str">
        <f>J$3</f>
        <v>X</v>
      </c>
      <c r="K62" s="477"/>
      <c r="L62" s="477" t="str">
        <f>L$3</f>
        <v>X</v>
      </c>
      <c r="M62" s="477"/>
      <c r="N62" s="477" t="str">
        <f>N$3</f>
        <v>X</v>
      </c>
      <c r="O62" s="477"/>
      <c r="P62" s="477" t="str">
        <f>P$3</f>
        <v>X</v>
      </c>
      <c r="Q62" s="477"/>
      <c r="R62" s="477" t="str">
        <f>R$3</f>
        <v>X</v>
      </c>
      <c r="S62" s="477"/>
      <c r="T62" s="477"/>
      <c r="U62" s="477"/>
    </row>
    <row r="63" spans="1:23" x14ac:dyDescent="0.2">
      <c r="A63" s="515"/>
      <c r="B63" s="478" t="s">
        <v>222</v>
      </c>
      <c r="C63" s="478"/>
      <c r="D63" s="478" t="s">
        <v>222</v>
      </c>
      <c r="E63" s="478"/>
      <c r="F63" s="478" t="s">
        <v>222</v>
      </c>
      <c r="G63" s="478"/>
      <c r="H63" s="478" t="s">
        <v>222</v>
      </c>
      <c r="I63" s="478"/>
      <c r="J63" s="478" t="s">
        <v>222</v>
      </c>
      <c r="K63" s="478"/>
      <c r="L63" s="478" t="s">
        <v>222</v>
      </c>
      <c r="M63" s="478"/>
      <c r="N63" s="478" t="s">
        <v>222</v>
      </c>
      <c r="O63" s="478"/>
      <c r="P63" s="478" t="s">
        <v>222</v>
      </c>
      <c r="Q63" s="478"/>
      <c r="R63" s="478" t="s">
        <v>222</v>
      </c>
      <c r="S63" s="478"/>
      <c r="T63" s="478" t="s">
        <v>112</v>
      </c>
      <c r="U63" s="478" t="s">
        <v>59</v>
      </c>
    </row>
    <row r="64" spans="1:23" ht="12.75" customHeight="1" x14ac:dyDescent="0.2">
      <c r="A64" s="516" t="str">
        <f>A$5</f>
        <v>Attīstības un noturības mehānisma finansējums</v>
      </c>
      <c r="B64" s="517">
        <f>B72*$L$61</f>
        <v>0</v>
      </c>
      <c r="C64" s="517"/>
      <c r="D64" s="517">
        <f t="shared" ref="D64:R64" si="99">D72*$L$61</f>
        <v>0</v>
      </c>
      <c r="E64" s="517"/>
      <c r="F64" s="517">
        <f t="shared" si="99"/>
        <v>0</v>
      </c>
      <c r="G64" s="517"/>
      <c r="H64" s="517">
        <f t="shared" si="99"/>
        <v>0</v>
      </c>
      <c r="I64" s="517"/>
      <c r="J64" s="517">
        <f t="shared" si="99"/>
        <v>0</v>
      </c>
      <c r="K64" s="517"/>
      <c r="L64" s="517">
        <f t="shared" si="99"/>
        <v>0</v>
      </c>
      <c r="M64" s="517"/>
      <c r="N64" s="517">
        <f t="shared" si="99"/>
        <v>0</v>
      </c>
      <c r="O64" s="517"/>
      <c r="P64" s="517">
        <f t="shared" si="99"/>
        <v>0</v>
      </c>
      <c r="Q64" s="517"/>
      <c r="R64" s="517">
        <f t="shared" si="99"/>
        <v>0</v>
      </c>
      <c r="S64" s="517"/>
      <c r="T64" s="481">
        <f t="shared" ref="T64:T71" si="100">SUM(B64:R64)</f>
        <v>0</v>
      </c>
      <c r="U64" s="482" t="e">
        <f>T64/$T$72</f>
        <v>#DIV/0!</v>
      </c>
    </row>
    <row r="65" spans="1:23" ht="12.75" customHeight="1" x14ac:dyDescent="0.2">
      <c r="A65" s="604" t="str">
        <f>A$6</f>
        <v>Nacionālais publiskais finansējums</v>
      </c>
      <c r="B65" s="517"/>
      <c r="C65" s="517"/>
      <c r="D65" s="517"/>
      <c r="E65" s="517"/>
      <c r="F65" s="517"/>
      <c r="G65" s="517"/>
      <c r="H65" s="517"/>
      <c r="I65" s="517"/>
      <c r="J65" s="517"/>
      <c r="K65" s="517"/>
      <c r="L65" s="517"/>
      <c r="M65" s="517"/>
      <c r="N65" s="517"/>
      <c r="O65" s="517"/>
      <c r="P65" s="517"/>
      <c r="Q65" s="517"/>
      <c r="R65" s="517"/>
      <c r="S65" s="517"/>
      <c r="T65" s="481"/>
      <c r="U65" s="482"/>
    </row>
    <row r="66" spans="1:23" ht="12.75" customHeight="1" x14ac:dyDescent="0.2">
      <c r="A66" s="604" t="str">
        <f>A$7</f>
        <v>Valsts budžeta finansējums</v>
      </c>
      <c r="B66" s="517"/>
      <c r="C66" s="517"/>
      <c r="D66" s="517"/>
      <c r="E66" s="517"/>
      <c r="F66" s="517"/>
      <c r="G66" s="517"/>
      <c r="H66" s="517"/>
      <c r="I66" s="517"/>
      <c r="J66" s="517"/>
      <c r="K66" s="517"/>
      <c r="L66" s="517"/>
      <c r="M66" s="517"/>
      <c r="N66" s="517"/>
      <c r="O66" s="517"/>
      <c r="P66" s="517"/>
      <c r="Q66" s="517"/>
      <c r="R66" s="517"/>
      <c r="S66" s="517"/>
      <c r="T66" s="481">
        <f t="shared" si="100"/>
        <v>0</v>
      </c>
      <c r="U66" s="482" t="e">
        <f t="shared" ref="U66:U72" si="101">T66/$T$72</f>
        <v>#DIV/0!</v>
      </c>
    </row>
    <row r="67" spans="1:23" ht="12.75" customHeight="1" x14ac:dyDescent="0.2">
      <c r="A67" s="604" t="str">
        <f>A$8</f>
        <v>Valsts budžeta dotācija pašvaldībām</v>
      </c>
      <c r="B67" s="518"/>
      <c r="C67" s="518"/>
      <c r="D67" s="518"/>
      <c r="E67" s="518"/>
      <c r="F67" s="518"/>
      <c r="G67" s="518"/>
      <c r="H67" s="518"/>
      <c r="I67" s="518"/>
      <c r="J67" s="518"/>
      <c r="K67" s="518"/>
      <c r="L67" s="518"/>
      <c r="M67" s="518"/>
      <c r="N67" s="518"/>
      <c r="O67" s="518"/>
      <c r="P67" s="518"/>
      <c r="Q67" s="518"/>
      <c r="R67" s="518"/>
      <c r="S67" s="518"/>
      <c r="T67" s="481">
        <f t="shared" si="100"/>
        <v>0</v>
      </c>
      <c r="U67" s="482" t="e">
        <f t="shared" si="101"/>
        <v>#DIV/0!</v>
      </c>
    </row>
    <row r="68" spans="1:23" ht="12.75" customHeight="1" x14ac:dyDescent="0.2">
      <c r="A68" s="483" t="str">
        <f>A$9</f>
        <v>Pašvaldības finansējums</v>
      </c>
      <c r="B68" s="518"/>
      <c r="C68" s="518"/>
      <c r="D68" s="518"/>
      <c r="E68" s="518"/>
      <c r="F68" s="518"/>
      <c r="G68" s="518"/>
      <c r="H68" s="518"/>
      <c r="I68" s="518"/>
      <c r="J68" s="518"/>
      <c r="K68" s="518"/>
      <c r="L68" s="518"/>
      <c r="M68" s="518"/>
      <c r="N68" s="518"/>
      <c r="O68" s="518"/>
      <c r="P68" s="518"/>
      <c r="Q68" s="518"/>
      <c r="R68" s="518"/>
      <c r="S68" s="518"/>
      <c r="T68" s="481">
        <f t="shared" si="100"/>
        <v>0</v>
      </c>
      <c r="U68" s="482" t="e">
        <f t="shared" si="101"/>
        <v>#DIV/0!</v>
      </c>
    </row>
    <row r="69" spans="1:23" s="305" customFormat="1" ht="12.75" customHeight="1" x14ac:dyDescent="0.2">
      <c r="A69" s="483" t="str">
        <f>A$10</f>
        <v>Cits publiskais finansējums</v>
      </c>
      <c r="B69" s="518"/>
      <c r="C69" s="518"/>
      <c r="D69" s="518"/>
      <c r="E69" s="518"/>
      <c r="F69" s="518"/>
      <c r="G69" s="518"/>
      <c r="H69" s="518"/>
      <c r="I69" s="518"/>
      <c r="J69" s="518"/>
      <c r="K69" s="518"/>
      <c r="L69" s="518"/>
      <c r="M69" s="518"/>
      <c r="N69" s="518"/>
      <c r="O69" s="518"/>
      <c r="P69" s="518"/>
      <c r="Q69" s="518"/>
      <c r="R69" s="518"/>
      <c r="S69" s="518"/>
      <c r="T69" s="481">
        <f t="shared" si="100"/>
        <v>0</v>
      </c>
      <c r="U69" s="482" t="e">
        <f t="shared" si="101"/>
        <v>#DIV/0!</v>
      </c>
    </row>
    <row r="70" spans="1:23" ht="12.75" customHeight="1" x14ac:dyDescent="0.2">
      <c r="A70" s="484" t="str">
        <f>A$11</f>
        <v>Publiskās attiecināmās izmaksas</v>
      </c>
      <c r="B70" s="361">
        <f>SUM(B64:B69)</f>
        <v>0</v>
      </c>
      <c r="C70" s="361"/>
      <c r="D70" s="361">
        <f>SUM(D64:D69)</f>
        <v>0</v>
      </c>
      <c r="E70" s="361"/>
      <c r="F70" s="361">
        <f t="shared" ref="F70:R70" si="102">SUM(F64:F69)</f>
        <v>0</v>
      </c>
      <c r="G70" s="361"/>
      <c r="H70" s="361">
        <f t="shared" si="102"/>
        <v>0</v>
      </c>
      <c r="I70" s="361"/>
      <c r="J70" s="361">
        <f t="shared" si="102"/>
        <v>0</v>
      </c>
      <c r="K70" s="361"/>
      <c r="L70" s="361">
        <f t="shared" si="102"/>
        <v>0</v>
      </c>
      <c r="M70" s="361"/>
      <c r="N70" s="361">
        <f t="shared" si="102"/>
        <v>0</v>
      </c>
      <c r="O70" s="361"/>
      <c r="P70" s="361">
        <f t="shared" si="102"/>
        <v>0</v>
      </c>
      <c r="Q70" s="361"/>
      <c r="R70" s="361">
        <f t="shared" si="102"/>
        <v>0</v>
      </c>
      <c r="S70" s="361"/>
      <c r="T70" s="485">
        <f>SUM(B70:R70)</f>
        <v>0</v>
      </c>
      <c r="U70" s="482" t="e">
        <f t="shared" si="101"/>
        <v>#DIV/0!</v>
      </c>
    </row>
    <row r="71" spans="1:23" ht="12.75" customHeight="1" x14ac:dyDescent="0.2">
      <c r="A71" s="483" t="str">
        <f>A$12</f>
        <v>Privātais finansējums</v>
      </c>
      <c r="B71" s="518"/>
      <c r="C71" s="518"/>
      <c r="D71" s="518"/>
      <c r="E71" s="518"/>
      <c r="F71" s="518"/>
      <c r="G71" s="518"/>
      <c r="H71" s="518"/>
      <c r="I71" s="518"/>
      <c r="J71" s="518"/>
      <c r="K71" s="518"/>
      <c r="L71" s="518"/>
      <c r="M71" s="518"/>
      <c r="N71" s="518"/>
      <c r="O71" s="518"/>
      <c r="P71" s="518"/>
      <c r="Q71" s="518"/>
      <c r="R71" s="518"/>
      <c r="S71" s="518"/>
      <c r="T71" s="481">
        <f t="shared" si="100"/>
        <v>0</v>
      </c>
      <c r="U71" s="482" t="e">
        <f t="shared" si="101"/>
        <v>#DIV/0!</v>
      </c>
    </row>
    <row r="72" spans="1:23" ht="12.75" customHeight="1" x14ac:dyDescent="0.2">
      <c r="A72" s="484" t="str">
        <f>A$13</f>
        <v>Kopējās attiecināmās izmaksas</v>
      </c>
      <c r="B72" s="361">
        <f>IF(B$24=2,'1.1.B. Iesniedzējs'!H40,'1.1.B. Iesniedzējs'!H40*B$24)</f>
        <v>0</v>
      </c>
      <c r="C72" s="361"/>
      <c r="D72" s="361">
        <f>IF(D$24=2,'1.1.B. Iesniedzējs'!J40+'1.1.B. Iesniedzējs'!H40,'1.1.B. Iesniedzējs'!J40*D$24)</f>
        <v>0</v>
      </c>
      <c r="E72" s="361"/>
      <c r="F72" s="361">
        <f>IF(F$24=2,'1.1.B. Iesniedzējs'!L40+'1.1.B. Iesniedzējs'!J40+'1.1.B. Iesniedzējs'!H40,'1.1.B. Iesniedzējs'!L40*F$24)</f>
        <v>0</v>
      </c>
      <c r="G72" s="361"/>
      <c r="H72" s="361">
        <f>IF(H$24=2,'1.1.B. Iesniedzējs'!N40+'1.1.B. Iesniedzējs'!L40+'1.1.B. Iesniedzējs'!J40+'1.1.B. Iesniedzējs'!H40,'1.1.B. Iesniedzējs'!N40*H$24)</f>
        <v>0</v>
      </c>
      <c r="I72" s="361"/>
      <c r="J72" s="361">
        <f>IF(J$24=2,'1.1.B. Iesniedzējs'!P40,'1.1.B. Iesniedzējs'!P40*J$24)</f>
        <v>0</v>
      </c>
      <c r="K72" s="361"/>
      <c r="L72" s="361">
        <f>IF(L$24=2,'1.1.B. Iesniedzējs'!R40,'1.1.B. Iesniedzējs'!R40*L$24)</f>
        <v>0</v>
      </c>
      <c r="M72" s="361"/>
      <c r="N72" s="361">
        <f>IF(N$24=2,'1.1.B. Iesniedzējs'!T40,'1.1.B. Iesniedzējs'!T40*N$24)</f>
        <v>0</v>
      </c>
      <c r="O72" s="361"/>
      <c r="P72" s="361">
        <f>IF(P$24=2,'1.1.B. Iesniedzējs'!V40,'1.1.B. Iesniedzējs'!V40*P$24)</f>
        <v>0</v>
      </c>
      <c r="Q72" s="361"/>
      <c r="R72" s="361">
        <f>IF(R$24=2,'1.1.B. Iesniedzējs'!X40,'1.1.B. Iesniedzējs'!X40*R$24)</f>
        <v>0</v>
      </c>
      <c r="S72" s="361"/>
      <c r="T72" s="485">
        <f>SUM(B72:R72)</f>
        <v>0</v>
      </c>
      <c r="U72" s="482" t="e">
        <f t="shared" si="101"/>
        <v>#DIV/0!</v>
      </c>
    </row>
    <row r="73" spans="1:23" ht="12.75" customHeight="1" x14ac:dyDescent="0.2">
      <c r="A73" s="604" t="str">
        <f>A$14</f>
        <v>Publiskās neattiecināmās izmaksas</v>
      </c>
      <c r="B73" s="520"/>
      <c r="C73" s="520"/>
      <c r="D73" s="520"/>
      <c r="E73" s="520"/>
      <c r="F73" s="520"/>
      <c r="G73" s="520"/>
      <c r="H73" s="520"/>
      <c r="I73" s="520"/>
      <c r="J73" s="520"/>
      <c r="K73" s="520"/>
      <c r="L73" s="520"/>
      <c r="M73" s="520"/>
      <c r="N73" s="520"/>
      <c r="O73" s="520"/>
      <c r="P73" s="520"/>
      <c r="Q73" s="520"/>
      <c r="R73" s="520"/>
      <c r="S73" s="520"/>
      <c r="T73" s="481">
        <f t="shared" ref="T73:T75" si="103">SUM(B73:R73)</f>
        <v>0</v>
      </c>
      <c r="U73" s="519" t="s">
        <v>228</v>
      </c>
    </row>
    <row r="74" spans="1:23" ht="12.75" customHeight="1" x14ac:dyDescent="0.2">
      <c r="A74" s="604" t="str">
        <f>A$15</f>
        <v>Privātās neattiecināmās izmaksas</v>
      </c>
      <c r="B74" s="517">
        <f>IF(B$24=2,'1.1.B. Iesniedzējs'!I40,'1.1.B. Iesniedzējs'!I40*B$24)</f>
        <v>0</v>
      </c>
      <c r="C74" s="517"/>
      <c r="D74" s="517">
        <f>IF(D$24=2,'1.1.B. Iesniedzējs'!K40+'1.1.B. Iesniedzējs'!I40,'1.1.B. Iesniedzējs'!K40*D$24)</f>
        <v>0</v>
      </c>
      <c r="E74" s="517"/>
      <c r="F74" s="517">
        <f>IF(F$24=2,'1.1.B. Iesniedzējs'!M40+'1.1.B. Iesniedzējs'!K40+'1.1.B. Iesniedzējs'!I40,'1.1.B. Iesniedzējs'!M40*F$24)</f>
        <v>0</v>
      </c>
      <c r="G74" s="517"/>
      <c r="H74" s="517">
        <f>IF(H$24=2,'1.1.B. Iesniedzējs'!O40+'1.1.B. Iesniedzējs'!M40+'1.1.B. Iesniedzējs'!K40+'1.1.B. Iesniedzējs'!I40,'1.1.B. Iesniedzējs'!O40*H$24)</f>
        <v>0</v>
      </c>
      <c r="I74" s="517"/>
      <c r="J74" s="517">
        <f>IF(J$24=2,'1.1.B. Iesniedzējs'!Q40,'1.1.B. Iesniedzējs'!Q40*J$24)</f>
        <v>0</v>
      </c>
      <c r="K74" s="517"/>
      <c r="L74" s="517">
        <f>IF(L$24=2,'1.1.B. Iesniedzējs'!S40,'1.1.B. Iesniedzējs'!S40*L$24)</f>
        <v>0</v>
      </c>
      <c r="M74" s="517"/>
      <c r="N74" s="517">
        <f>IF(N$24=2,'1.1.B. Iesniedzējs'!U40,'1.1.B. Iesniedzējs'!U40*N$24)</f>
        <v>0</v>
      </c>
      <c r="O74" s="517"/>
      <c r="P74" s="517">
        <f>IF(P$24=2,'1.1.B. Iesniedzējs'!W40,'1.1.B. Iesniedzējs'!W40*P$24)</f>
        <v>0</v>
      </c>
      <c r="Q74" s="517"/>
      <c r="R74" s="517">
        <f>IF(R$24=2,'1.1.B. Iesniedzējs'!Y40,'1.1.B. Iesniedzējs'!Y40*R$24)</f>
        <v>0</v>
      </c>
      <c r="S74" s="518"/>
      <c r="T74" s="481">
        <f t="shared" si="103"/>
        <v>0</v>
      </c>
      <c r="U74" s="519" t="s">
        <v>228</v>
      </c>
    </row>
    <row r="75" spans="1:23" ht="12.75" customHeight="1" x14ac:dyDescent="0.2">
      <c r="A75" s="484" t="str">
        <f>A$16</f>
        <v>Neattiecināmās izmaksas kopā</v>
      </c>
      <c r="B75" s="361">
        <f>SUM(B73:B74)</f>
        <v>0</v>
      </c>
      <c r="C75" s="361"/>
      <c r="D75" s="361">
        <f t="shared" ref="D75:R75" si="104">SUM(D73:D74)</f>
        <v>0</v>
      </c>
      <c r="E75" s="361"/>
      <c r="F75" s="361">
        <f t="shared" si="104"/>
        <v>0</v>
      </c>
      <c r="G75" s="361"/>
      <c r="H75" s="361">
        <f t="shared" si="104"/>
        <v>0</v>
      </c>
      <c r="I75" s="361"/>
      <c r="J75" s="361">
        <f t="shared" si="104"/>
        <v>0</v>
      </c>
      <c r="K75" s="361"/>
      <c r="L75" s="361">
        <f t="shared" si="104"/>
        <v>0</v>
      </c>
      <c r="M75" s="361"/>
      <c r="N75" s="361">
        <f t="shared" si="104"/>
        <v>0</v>
      </c>
      <c r="O75" s="361"/>
      <c r="P75" s="361">
        <f t="shared" si="104"/>
        <v>0</v>
      </c>
      <c r="Q75" s="361"/>
      <c r="R75" s="361">
        <f t="shared" si="104"/>
        <v>0</v>
      </c>
      <c r="S75" s="361"/>
      <c r="T75" s="485">
        <f t="shared" si="103"/>
        <v>0</v>
      </c>
      <c r="U75" s="519" t="s">
        <v>228</v>
      </c>
    </row>
    <row r="76" spans="1:23" ht="12.75" customHeight="1" x14ac:dyDescent="0.25">
      <c r="A76" s="490" t="str">
        <f>A$17</f>
        <v>Kopējās izmaksas</v>
      </c>
      <c r="B76" s="491">
        <f>B72+B75</f>
        <v>0</v>
      </c>
      <c r="C76" s="491"/>
      <c r="D76" s="491">
        <f t="shared" ref="D76:R76" si="105">D72+D75</f>
        <v>0</v>
      </c>
      <c r="E76" s="491"/>
      <c r="F76" s="491">
        <f t="shared" si="105"/>
        <v>0</v>
      </c>
      <c r="G76" s="491"/>
      <c r="H76" s="491">
        <f t="shared" si="105"/>
        <v>0</v>
      </c>
      <c r="I76" s="491"/>
      <c r="J76" s="491">
        <f t="shared" si="105"/>
        <v>0</v>
      </c>
      <c r="K76" s="491"/>
      <c r="L76" s="491">
        <f t="shared" si="105"/>
        <v>0</v>
      </c>
      <c r="M76" s="491"/>
      <c r="N76" s="491">
        <f t="shared" si="105"/>
        <v>0</v>
      </c>
      <c r="O76" s="491"/>
      <c r="P76" s="491">
        <f t="shared" si="105"/>
        <v>0</v>
      </c>
      <c r="Q76" s="491"/>
      <c r="R76" s="491">
        <f t="shared" si="105"/>
        <v>0</v>
      </c>
      <c r="S76" s="491"/>
      <c r="T76" s="485">
        <f>SUM(B76:R76)</f>
        <v>0</v>
      </c>
      <c r="U76" s="519" t="s">
        <v>228</v>
      </c>
    </row>
    <row r="77" spans="1:23" ht="12.75" customHeight="1" x14ac:dyDescent="0.25">
      <c r="A77" s="506"/>
      <c r="B77" s="506"/>
      <c r="C77" s="506"/>
      <c r="D77" s="506"/>
      <c r="E77" s="506"/>
      <c r="F77" s="506"/>
      <c r="G77" s="506"/>
      <c r="H77" s="506"/>
      <c r="I77" s="506"/>
      <c r="J77" s="506"/>
      <c r="K77" s="506"/>
      <c r="L77" s="506"/>
      <c r="M77" s="506"/>
      <c r="N77" s="506"/>
      <c r="O77" s="506"/>
      <c r="P77" s="506"/>
      <c r="Q77" s="506"/>
      <c r="R77" s="506"/>
      <c r="S77" s="506"/>
      <c r="T77" s="506"/>
      <c r="U77" s="506"/>
    </row>
    <row r="78" spans="1:23" ht="24" customHeight="1" x14ac:dyDescent="0.2">
      <c r="A78" s="508" t="s">
        <v>3</v>
      </c>
      <c r="B78" s="509">
        <f>'Dati par projektu'!$C$4</f>
        <v>0</v>
      </c>
      <c r="C78" s="510"/>
      <c r="D78" s="510"/>
      <c r="E78" s="510"/>
      <c r="F78" s="509">
        <f>'Dati par projektu'!$C$5</f>
        <v>0</v>
      </c>
      <c r="G78" s="510"/>
      <c r="H78" s="511"/>
      <c r="I78" s="510"/>
      <c r="J78" s="511" t="s">
        <v>308</v>
      </c>
      <c r="K78" s="510"/>
      <c r="L78" s="513">
        <f>'1.1.C. Iesniedzējs'!C36</f>
        <v>1</v>
      </c>
      <c r="M78" s="510"/>
      <c r="N78" s="514" t="s">
        <v>313</v>
      </c>
      <c r="O78" s="510"/>
      <c r="P78" s="511"/>
      <c r="Q78" s="510"/>
      <c r="R78" s="511"/>
      <c r="S78" s="510"/>
      <c r="T78" s="511"/>
      <c r="U78" s="511"/>
      <c r="W78" s="386">
        <f>IF(F78=Dati!$J$3,1,IF(F78=Dati!$J$4,2,IF(F78=Dati!$J$5,3,0)))</f>
        <v>0</v>
      </c>
    </row>
    <row r="79" spans="1:23" x14ac:dyDescent="0.2">
      <c r="A79" s="476" t="s">
        <v>221</v>
      </c>
      <c r="B79" s="477">
        <f>B$3</f>
        <v>2023</v>
      </c>
      <c r="C79" s="477"/>
      <c r="D79" s="477">
        <f>D$3</f>
        <v>2024</v>
      </c>
      <c r="E79" s="477"/>
      <c r="F79" s="477">
        <f>F$3</f>
        <v>2025</v>
      </c>
      <c r="G79" s="477"/>
      <c r="H79" s="477" t="str">
        <f>H$3</f>
        <v>X</v>
      </c>
      <c r="I79" s="477"/>
      <c r="J79" s="477" t="str">
        <f>J$3</f>
        <v>X</v>
      </c>
      <c r="K79" s="477"/>
      <c r="L79" s="477" t="str">
        <f>L$3</f>
        <v>X</v>
      </c>
      <c r="M79" s="477"/>
      <c r="N79" s="477" t="str">
        <f>N$3</f>
        <v>X</v>
      </c>
      <c r="O79" s="477"/>
      <c r="P79" s="477" t="str">
        <f>P$3</f>
        <v>X</v>
      </c>
      <c r="Q79" s="477"/>
      <c r="R79" s="477" t="str">
        <f>R$3</f>
        <v>X</v>
      </c>
      <c r="S79" s="477"/>
      <c r="T79" s="477"/>
      <c r="U79" s="477"/>
    </row>
    <row r="80" spans="1:23" x14ac:dyDescent="0.2">
      <c r="A80" s="515"/>
      <c r="B80" s="478" t="s">
        <v>222</v>
      </c>
      <c r="C80" s="478"/>
      <c r="D80" s="478" t="s">
        <v>222</v>
      </c>
      <c r="E80" s="478"/>
      <c r="F80" s="478" t="s">
        <v>222</v>
      </c>
      <c r="G80" s="478"/>
      <c r="H80" s="478" t="s">
        <v>222</v>
      </c>
      <c r="I80" s="478"/>
      <c r="J80" s="478" t="s">
        <v>222</v>
      </c>
      <c r="K80" s="478"/>
      <c r="L80" s="478" t="s">
        <v>222</v>
      </c>
      <c r="M80" s="478"/>
      <c r="N80" s="478" t="s">
        <v>222</v>
      </c>
      <c r="O80" s="478"/>
      <c r="P80" s="478" t="s">
        <v>222</v>
      </c>
      <c r="Q80" s="478"/>
      <c r="R80" s="478" t="s">
        <v>222</v>
      </c>
      <c r="S80" s="478"/>
      <c r="T80" s="478" t="s">
        <v>112</v>
      </c>
      <c r="U80" s="478" t="s">
        <v>59</v>
      </c>
    </row>
    <row r="81" spans="1:23" ht="12.75" customHeight="1" x14ac:dyDescent="0.2">
      <c r="A81" s="516" t="str">
        <f>A$5</f>
        <v>Attīstības un noturības mehānisma finansējums</v>
      </c>
      <c r="B81" s="517">
        <f>B89*$L$78</f>
        <v>0</v>
      </c>
      <c r="C81" s="517"/>
      <c r="D81" s="517">
        <f t="shared" ref="D81:R81" si="106">D89*$L$78</f>
        <v>0</v>
      </c>
      <c r="E81" s="517"/>
      <c r="F81" s="517">
        <f t="shared" si="106"/>
        <v>0</v>
      </c>
      <c r="G81" s="517"/>
      <c r="H81" s="517">
        <f t="shared" si="106"/>
        <v>0</v>
      </c>
      <c r="I81" s="517"/>
      <c r="J81" s="517">
        <f t="shared" si="106"/>
        <v>0</v>
      </c>
      <c r="K81" s="517"/>
      <c r="L81" s="517">
        <f t="shared" si="106"/>
        <v>0</v>
      </c>
      <c r="M81" s="517"/>
      <c r="N81" s="517">
        <f t="shared" si="106"/>
        <v>0</v>
      </c>
      <c r="O81" s="517"/>
      <c r="P81" s="517">
        <f t="shared" si="106"/>
        <v>0</v>
      </c>
      <c r="Q81" s="517"/>
      <c r="R81" s="517">
        <f t="shared" si="106"/>
        <v>0</v>
      </c>
      <c r="S81" s="517"/>
      <c r="T81" s="481">
        <f t="shared" ref="T81:T88" si="107">SUM(B81:R81)</f>
        <v>0</v>
      </c>
      <c r="U81" s="482" t="e">
        <f>T81/$T$89</f>
        <v>#DIV/0!</v>
      </c>
    </row>
    <row r="82" spans="1:23" ht="12.75" customHeight="1" x14ac:dyDescent="0.2">
      <c r="A82" s="604" t="str">
        <f>A$6</f>
        <v>Nacionālais publiskais finansējums</v>
      </c>
      <c r="B82" s="517"/>
      <c r="C82" s="517"/>
      <c r="D82" s="517"/>
      <c r="E82" s="517"/>
      <c r="F82" s="517"/>
      <c r="G82" s="517"/>
      <c r="H82" s="517"/>
      <c r="I82" s="517"/>
      <c r="J82" s="517"/>
      <c r="K82" s="517"/>
      <c r="L82" s="517"/>
      <c r="M82" s="517"/>
      <c r="N82" s="517"/>
      <c r="O82" s="517"/>
      <c r="P82" s="517"/>
      <c r="Q82" s="517"/>
      <c r="R82" s="517"/>
      <c r="S82" s="517"/>
      <c r="T82" s="481"/>
      <c r="U82" s="482"/>
    </row>
    <row r="83" spans="1:23" ht="12.75" customHeight="1" x14ac:dyDescent="0.2">
      <c r="A83" s="604" t="str">
        <f>A$7</f>
        <v>Valsts budžeta finansējums</v>
      </c>
      <c r="B83" s="517"/>
      <c r="C83" s="517"/>
      <c r="D83" s="517"/>
      <c r="E83" s="517"/>
      <c r="F83" s="517"/>
      <c r="G83" s="517"/>
      <c r="H83" s="517"/>
      <c r="I83" s="517"/>
      <c r="J83" s="517"/>
      <c r="K83" s="517"/>
      <c r="L83" s="517"/>
      <c r="M83" s="517"/>
      <c r="N83" s="517"/>
      <c r="O83" s="517"/>
      <c r="P83" s="517"/>
      <c r="Q83" s="517"/>
      <c r="R83" s="517"/>
      <c r="S83" s="517"/>
      <c r="T83" s="481">
        <f t="shared" si="107"/>
        <v>0</v>
      </c>
      <c r="U83" s="482" t="e">
        <f t="shared" ref="U83:U89" si="108">T83/$T$89</f>
        <v>#DIV/0!</v>
      </c>
    </row>
    <row r="84" spans="1:23" ht="12.75" customHeight="1" x14ac:dyDescent="0.2">
      <c r="A84" s="604" t="str">
        <f>A$8</f>
        <v>Valsts budžeta dotācija pašvaldībām</v>
      </c>
      <c r="B84" s="518"/>
      <c r="C84" s="518"/>
      <c r="D84" s="518"/>
      <c r="E84" s="518"/>
      <c r="F84" s="518"/>
      <c r="G84" s="518"/>
      <c r="H84" s="518"/>
      <c r="I84" s="518"/>
      <c r="J84" s="518"/>
      <c r="K84" s="518"/>
      <c r="L84" s="518"/>
      <c r="M84" s="518"/>
      <c r="N84" s="518"/>
      <c r="O84" s="518"/>
      <c r="P84" s="518"/>
      <c r="Q84" s="518"/>
      <c r="R84" s="518"/>
      <c r="S84" s="518"/>
      <c r="T84" s="481">
        <f t="shared" si="107"/>
        <v>0</v>
      </c>
      <c r="U84" s="482" t="e">
        <f t="shared" si="108"/>
        <v>#DIV/0!</v>
      </c>
    </row>
    <row r="85" spans="1:23" ht="12.75" customHeight="1" x14ac:dyDescent="0.2">
      <c r="A85" s="483" t="str">
        <f>A$9</f>
        <v>Pašvaldības finansējums</v>
      </c>
      <c r="B85" s="518">
        <f>IF($W78=1,B89-B81-B84-B88,0)</f>
        <v>0</v>
      </c>
      <c r="C85" s="518"/>
      <c r="D85" s="518">
        <f t="shared" ref="D85:R85" si="109">IF($W78=1,D89-D81-D84-D88,0)</f>
        <v>0</v>
      </c>
      <c r="E85" s="518"/>
      <c r="F85" s="518">
        <f t="shared" si="109"/>
        <v>0</v>
      </c>
      <c r="G85" s="518"/>
      <c r="H85" s="518">
        <f t="shared" si="109"/>
        <v>0</v>
      </c>
      <c r="I85" s="518"/>
      <c r="J85" s="518">
        <f t="shared" si="109"/>
        <v>0</v>
      </c>
      <c r="K85" s="518"/>
      <c r="L85" s="518">
        <f t="shared" si="109"/>
        <v>0</v>
      </c>
      <c r="M85" s="518"/>
      <c r="N85" s="518">
        <f t="shared" si="109"/>
        <v>0</v>
      </c>
      <c r="O85" s="518"/>
      <c r="P85" s="518">
        <f t="shared" si="109"/>
        <v>0</v>
      </c>
      <c r="Q85" s="518"/>
      <c r="R85" s="518">
        <f t="shared" si="109"/>
        <v>0</v>
      </c>
      <c r="S85" s="518"/>
      <c r="T85" s="481">
        <f t="shared" si="107"/>
        <v>0</v>
      </c>
      <c r="U85" s="482" t="e">
        <f t="shared" si="108"/>
        <v>#DIV/0!</v>
      </c>
    </row>
    <row r="86" spans="1:23" s="305" customFormat="1" ht="12.75" customHeight="1" x14ac:dyDescent="0.2">
      <c r="A86" s="483" t="str">
        <f>A$10</f>
        <v>Cits publiskais finansējums</v>
      </c>
      <c r="B86" s="518"/>
      <c r="C86" s="518"/>
      <c r="D86" s="518"/>
      <c r="E86" s="518"/>
      <c r="F86" s="518"/>
      <c r="G86" s="518"/>
      <c r="H86" s="518"/>
      <c r="I86" s="518"/>
      <c r="J86" s="518"/>
      <c r="K86" s="518"/>
      <c r="L86" s="518"/>
      <c r="M86" s="518"/>
      <c r="N86" s="518"/>
      <c r="O86" s="518"/>
      <c r="P86" s="518"/>
      <c r="Q86" s="518"/>
      <c r="R86" s="518"/>
      <c r="S86" s="518"/>
      <c r="T86" s="481">
        <f t="shared" si="107"/>
        <v>0</v>
      </c>
      <c r="U86" s="482" t="e">
        <f t="shared" si="108"/>
        <v>#DIV/0!</v>
      </c>
    </row>
    <row r="87" spans="1:23" ht="12.75" customHeight="1" x14ac:dyDescent="0.2">
      <c r="A87" s="484" t="str">
        <f>A$11</f>
        <v>Publiskās attiecināmās izmaksas</v>
      </c>
      <c r="B87" s="361">
        <f>SUM(B81:B86)</f>
        <v>0</v>
      </c>
      <c r="C87" s="361"/>
      <c r="D87" s="361">
        <f t="shared" ref="D87:R87" si="110">SUM(D81:D86)</f>
        <v>0</v>
      </c>
      <c r="E87" s="361"/>
      <c r="F87" s="361">
        <f t="shared" si="110"/>
        <v>0</v>
      </c>
      <c r="G87" s="361"/>
      <c r="H87" s="361">
        <f t="shared" si="110"/>
        <v>0</v>
      </c>
      <c r="I87" s="361"/>
      <c r="J87" s="361">
        <f t="shared" si="110"/>
        <v>0</v>
      </c>
      <c r="K87" s="361"/>
      <c r="L87" s="361">
        <f t="shared" si="110"/>
        <v>0</v>
      </c>
      <c r="M87" s="361"/>
      <c r="N87" s="361">
        <f t="shared" si="110"/>
        <v>0</v>
      </c>
      <c r="O87" s="361"/>
      <c r="P87" s="361">
        <f t="shared" si="110"/>
        <v>0</v>
      </c>
      <c r="Q87" s="361"/>
      <c r="R87" s="361">
        <f t="shared" si="110"/>
        <v>0</v>
      </c>
      <c r="S87" s="361"/>
      <c r="T87" s="485">
        <f t="shared" si="107"/>
        <v>0</v>
      </c>
      <c r="U87" s="482" t="e">
        <f t="shared" si="108"/>
        <v>#DIV/0!</v>
      </c>
    </row>
    <row r="88" spans="1:23" ht="12.75" customHeight="1" x14ac:dyDescent="0.2">
      <c r="A88" s="483" t="str">
        <f>A$12</f>
        <v>Privātais finansējums</v>
      </c>
      <c r="B88" s="518"/>
      <c r="C88" s="518"/>
      <c r="D88" s="518"/>
      <c r="E88" s="518"/>
      <c r="F88" s="518"/>
      <c r="G88" s="518"/>
      <c r="H88" s="518"/>
      <c r="I88" s="518"/>
      <c r="J88" s="518"/>
      <c r="K88" s="518"/>
      <c r="L88" s="518"/>
      <c r="M88" s="518"/>
      <c r="N88" s="518"/>
      <c r="O88" s="518"/>
      <c r="P88" s="518"/>
      <c r="Q88" s="518"/>
      <c r="R88" s="518"/>
      <c r="S88" s="518"/>
      <c r="T88" s="481">
        <f t="shared" si="107"/>
        <v>0</v>
      </c>
      <c r="U88" s="482" t="e">
        <f t="shared" si="108"/>
        <v>#DIV/0!</v>
      </c>
    </row>
    <row r="89" spans="1:23" ht="12.75" customHeight="1" x14ac:dyDescent="0.2">
      <c r="A89" s="484" t="str">
        <f>A$13</f>
        <v>Kopējās attiecināmās izmaksas</v>
      </c>
      <c r="B89" s="361">
        <f>IF(B24=2,'1.1.C. Iesniedzējs'!H36,'1.1.C. Iesniedzējs'!H36*B24)</f>
        <v>0</v>
      </c>
      <c r="C89" s="361"/>
      <c r="D89" s="361">
        <f>IF(D24=2,'1.1.C. Iesniedzējs'!J36+'1.1.C. Iesniedzējs'!H36,'1.1.C. Iesniedzējs'!J36*D24)</f>
        <v>0</v>
      </c>
      <c r="E89" s="361"/>
      <c r="F89" s="361">
        <f>IF(F24=2,'1.1.C. Iesniedzējs'!L36+'1.1.C. Iesniedzējs'!J36+'1.1.C. Iesniedzējs'!H36,'1.1.C. Iesniedzējs'!L36*F24)</f>
        <v>0</v>
      </c>
      <c r="G89" s="361"/>
      <c r="H89" s="361">
        <f>IF(H24=2,'1.1.C. Iesniedzējs'!N36+'1.1.C. Iesniedzējs'!L36+'1.1.C. Iesniedzējs'!J36+'1.1.C. Iesniedzējs'!H36,'1.1.C. Iesniedzējs'!N36*H24)</f>
        <v>0</v>
      </c>
      <c r="I89" s="361"/>
      <c r="J89" s="361">
        <f>IF(J24=2,'1.1.C. Iesniedzējs'!P36,'1.1.C. Iesniedzējs'!P36*J24)</f>
        <v>0</v>
      </c>
      <c r="K89" s="361"/>
      <c r="L89" s="361">
        <f>IF(L24=2,'1.1.C. Iesniedzējs'!R36,'1.1.C. Iesniedzējs'!R36*L24)</f>
        <v>0</v>
      </c>
      <c r="M89" s="361"/>
      <c r="N89" s="361">
        <f>IF(N24=2,'1.1.C. Iesniedzējs'!T36,'1.1.C. Iesniedzējs'!T36*N24)</f>
        <v>0</v>
      </c>
      <c r="O89" s="361"/>
      <c r="P89" s="361">
        <f>IF(P24=2,'1.1.C. Iesniedzējs'!V36,'1.1.C. Iesniedzējs'!V36*P24)</f>
        <v>0</v>
      </c>
      <c r="Q89" s="361"/>
      <c r="R89" s="361">
        <f>IF(R24=2,'1.1.C. Iesniedzējs'!X36,'1.1.C. Iesniedzējs'!X36*R24)</f>
        <v>0</v>
      </c>
      <c r="S89" s="361"/>
      <c r="T89" s="485">
        <f>SUM(B89:R89)</f>
        <v>0</v>
      </c>
      <c r="U89" s="482" t="e">
        <f t="shared" si="108"/>
        <v>#DIV/0!</v>
      </c>
    </row>
    <row r="90" spans="1:23" ht="12.75" customHeight="1" x14ac:dyDescent="0.2">
      <c r="A90" s="604" t="str">
        <f>A$14</f>
        <v>Publiskās neattiecināmās izmaksas</v>
      </c>
      <c r="B90" s="518">
        <f>IF($W78=1,IF(B24=2,'1.1.C. Iesniedzējs'!I36,'1.1.C. Iesniedzējs'!I36*B24),0)</f>
        <v>0</v>
      </c>
      <c r="C90" s="518"/>
      <c r="D90" s="518">
        <f>IF($W78=1,IF(D24=2,'1.1.C. Iesniedzējs'!K36+'1.1.C. Iesniedzējs'!I36,'1.1.C. Iesniedzējs'!K36*D24),0)</f>
        <v>0</v>
      </c>
      <c r="E90" s="518"/>
      <c r="F90" s="518">
        <f>IF($W78=1,IF(F24=2,'1.1.C. Iesniedzējs'!M36+'1.1.C. Iesniedzējs'!K36+'1.1.C. Iesniedzējs'!I36,'1.1.C. Iesniedzējs'!M36*F24),0)</f>
        <v>0</v>
      </c>
      <c r="G90" s="518"/>
      <c r="H90" s="518">
        <f>IF($W78=1,IF(H24=2,'1.1.C. Iesniedzējs'!O36+'1.1.C. Iesniedzējs'!M36+'1.1.C. Iesniedzējs'!K36+'1.1.C. Iesniedzējs'!I36,'1.1.C. Iesniedzējs'!O36*H24),0)</f>
        <v>0</v>
      </c>
      <c r="I90" s="518"/>
      <c r="J90" s="518">
        <f>IF($W78=1,IF(J24=2,'1.1.C. Iesniedzējs'!Q36,'1.1.C. Iesniedzējs'!Q36*J24),0)</f>
        <v>0</v>
      </c>
      <c r="K90" s="518"/>
      <c r="L90" s="518">
        <f>IF($W78=1,IF(L24=2,'1.1.C. Iesniedzējs'!S36,'1.1.C. Iesniedzējs'!S36*L24),0)</f>
        <v>0</v>
      </c>
      <c r="M90" s="518"/>
      <c r="N90" s="518">
        <f>IF($W78=1,IF(N24=2,'1.1.C. Iesniedzējs'!U36,'1.1.C. Iesniedzējs'!U36*N24),0)</f>
        <v>0</v>
      </c>
      <c r="O90" s="518"/>
      <c r="P90" s="518">
        <f>IF($W78=1,IF(P24=2,'1.1.C. Iesniedzējs'!W36,'1.1.C. Iesniedzējs'!W36*P24),0)</f>
        <v>0</v>
      </c>
      <c r="Q90" s="518"/>
      <c r="R90" s="518">
        <f>IF($W78=1,IF(R24=2,'1.1.C. Iesniedzējs'!Y36,'1.1.C. Iesniedzējs'!Y36*R24),0)</f>
        <v>0</v>
      </c>
      <c r="S90" s="518"/>
      <c r="T90" s="481">
        <f t="shared" ref="T90:T92" si="111">SUM(B90:R90)</f>
        <v>0</v>
      </c>
      <c r="U90" s="519" t="s">
        <v>228</v>
      </c>
    </row>
    <row r="91" spans="1:23" ht="12.75" customHeight="1" x14ac:dyDescent="0.2">
      <c r="A91" s="604" t="str">
        <f>A$15</f>
        <v>Privātās neattiecināmās izmaksas</v>
      </c>
      <c r="B91" s="518">
        <f>IF($W78=3,IF(B24=2,'1.1.C. Iesniedzējs'!I37,'1.1.C. Iesniedzējs'!I37*B24),0)</f>
        <v>0</v>
      </c>
      <c r="C91" s="518"/>
      <c r="D91" s="518">
        <f>IF($W78=3,IF(D24=2,'1.1.C. Iesniedzējs'!K37+'1.1.C. Iesniedzējs'!I37,'1.1.C. Iesniedzējs'!K37*D24),0)</f>
        <v>0</v>
      </c>
      <c r="E91" s="518"/>
      <c r="F91" s="518">
        <f>IF($W78=3,IF(F24=2,'1.1.C. Iesniedzējs'!M37+'1.1.C. Iesniedzējs'!K37+'1.1.C. Iesniedzējs'!I37,'1.1.C. Iesniedzējs'!M37*F24),0)</f>
        <v>0</v>
      </c>
      <c r="G91" s="518"/>
      <c r="H91" s="518">
        <f>IF($W78=3,IF(H24=2,'1.1.C. Iesniedzējs'!O37+'1.1.C. Iesniedzējs'!M37+'1.1.C. Iesniedzējs'!K37+'1.1.C. Iesniedzējs'!I37,'1.1.C. Iesniedzējs'!O37*H24),0)</f>
        <v>0</v>
      </c>
      <c r="I91" s="518"/>
      <c r="J91" s="518">
        <f>IF($W78=3,IF(J24=2,'1.1.C. Iesniedzējs'!Q37,'1.1.C. Iesniedzējs'!Q37*J24),0)</f>
        <v>0</v>
      </c>
      <c r="K91" s="518"/>
      <c r="L91" s="518">
        <f>IF($W78=3,IF(L24=2,'1.1.C. Iesniedzējs'!S37,'1.1.C. Iesniedzējs'!S37*L24),0)</f>
        <v>0</v>
      </c>
      <c r="M91" s="518"/>
      <c r="N91" s="518">
        <f>IF($W78=3,IF(N24=2,'1.1.C. Iesniedzējs'!U37,'1.1.C. Iesniedzējs'!U37*N24),0)</f>
        <v>0</v>
      </c>
      <c r="O91" s="518"/>
      <c r="P91" s="518">
        <f>IF($W78=3,IF(P24=2,'1.1.C. Iesniedzējs'!W37,'1.1.C. Iesniedzējs'!W37*P24),0)</f>
        <v>0</v>
      </c>
      <c r="Q91" s="518"/>
      <c r="R91" s="518">
        <f>IF($W78=3,IF(R24=2,'1.1.C. Iesniedzējs'!Y37,'1.1.C. Iesniedzējs'!Y37*R24),0)</f>
        <v>0</v>
      </c>
      <c r="S91" s="518"/>
      <c r="T91" s="481">
        <f t="shared" si="111"/>
        <v>0</v>
      </c>
      <c r="U91" s="519" t="s">
        <v>228</v>
      </c>
    </row>
    <row r="92" spans="1:23" ht="12.75" customHeight="1" x14ac:dyDescent="0.2">
      <c r="A92" s="484" t="str">
        <f>A$16</f>
        <v>Neattiecināmās izmaksas kopā</v>
      </c>
      <c r="B92" s="361">
        <f>SUM(B90:B91)</f>
        <v>0</v>
      </c>
      <c r="C92" s="361"/>
      <c r="D92" s="361">
        <f t="shared" ref="D92:R92" si="112">SUM(D89:D91)</f>
        <v>0</v>
      </c>
      <c r="E92" s="361"/>
      <c r="F92" s="361">
        <f t="shared" si="112"/>
        <v>0</v>
      </c>
      <c r="G92" s="361"/>
      <c r="H92" s="361">
        <f t="shared" si="112"/>
        <v>0</v>
      </c>
      <c r="I92" s="361"/>
      <c r="J92" s="361">
        <f t="shared" si="112"/>
        <v>0</v>
      </c>
      <c r="K92" s="361"/>
      <c r="L92" s="361">
        <f t="shared" si="112"/>
        <v>0</v>
      </c>
      <c r="M92" s="361"/>
      <c r="N92" s="361">
        <f t="shared" si="112"/>
        <v>0</v>
      </c>
      <c r="O92" s="361"/>
      <c r="P92" s="361">
        <f t="shared" si="112"/>
        <v>0</v>
      </c>
      <c r="Q92" s="361"/>
      <c r="R92" s="361">
        <f t="shared" si="112"/>
        <v>0</v>
      </c>
      <c r="S92" s="361"/>
      <c r="T92" s="485">
        <f t="shared" si="111"/>
        <v>0</v>
      </c>
      <c r="U92" s="519" t="s">
        <v>228</v>
      </c>
    </row>
    <row r="93" spans="1:23" ht="12.75" customHeight="1" x14ac:dyDescent="0.25">
      <c r="A93" s="490" t="str">
        <f>A$17</f>
        <v>Kopējās izmaksas</v>
      </c>
      <c r="B93" s="491">
        <f>B89+B92</f>
        <v>0</v>
      </c>
      <c r="C93" s="491"/>
      <c r="D93" s="491">
        <f t="shared" ref="D93:R93" si="113">D88+D92</f>
        <v>0</v>
      </c>
      <c r="E93" s="491"/>
      <c r="F93" s="491">
        <f t="shared" si="113"/>
        <v>0</v>
      </c>
      <c r="G93" s="491"/>
      <c r="H93" s="491">
        <f t="shared" si="113"/>
        <v>0</v>
      </c>
      <c r="I93" s="491"/>
      <c r="J93" s="491">
        <f t="shared" si="113"/>
        <v>0</v>
      </c>
      <c r="K93" s="491"/>
      <c r="L93" s="491">
        <f t="shared" si="113"/>
        <v>0</v>
      </c>
      <c r="M93" s="491"/>
      <c r="N93" s="491">
        <f t="shared" si="113"/>
        <v>0</v>
      </c>
      <c r="O93" s="491"/>
      <c r="P93" s="491">
        <f t="shared" si="113"/>
        <v>0</v>
      </c>
      <c r="Q93" s="491"/>
      <c r="R93" s="491">
        <f t="shared" si="113"/>
        <v>0</v>
      </c>
      <c r="S93" s="491"/>
      <c r="T93" s="485">
        <f>SUM(B93:R93)</f>
        <v>0</v>
      </c>
      <c r="U93" s="519" t="s">
        <v>228</v>
      </c>
    </row>
    <row r="94" spans="1:23" ht="12.75" customHeight="1" x14ac:dyDescent="0.25">
      <c r="A94" s="506"/>
      <c r="B94" s="506"/>
      <c r="C94" s="506"/>
      <c r="D94" s="506"/>
      <c r="E94" s="506"/>
      <c r="F94" s="506"/>
      <c r="G94" s="506"/>
      <c r="H94" s="506"/>
      <c r="I94" s="506"/>
      <c r="J94" s="506"/>
      <c r="K94" s="506"/>
      <c r="L94" s="506"/>
      <c r="M94" s="506"/>
      <c r="N94" s="506"/>
      <c r="O94" s="506"/>
      <c r="P94" s="506"/>
      <c r="Q94" s="506"/>
      <c r="R94" s="506"/>
      <c r="S94" s="506"/>
      <c r="T94" s="506"/>
      <c r="U94" s="506"/>
    </row>
    <row r="95" spans="1:23" ht="24" hidden="1" customHeight="1" x14ac:dyDescent="0.2">
      <c r="A95" s="521" t="s">
        <v>237</v>
      </c>
      <c r="B95" s="509">
        <f>'1.2.1.A. Partneris-1'!C3</f>
        <v>0</v>
      </c>
      <c r="C95" s="510"/>
      <c r="D95" s="510"/>
      <c r="E95" s="510"/>
      <c r="F95" s="509">
        <f>'1.2.1.A. Partneris-1'!H3</f>
        <v>0</v>
      </c>
      <c r="G95" s="510"/>
      <c r="H95" s="511"/>
      <c r="I95" s="510"/>
      <c r="J95" s="511" t="s">
        <v>308</v>
      </c>
      <c r="K95" s="510"/>
      <c r="L95" s="513">
        <f>'1.2.1.A. Partneris-1'!C36</f>
        <v>1</v>
      </c>
      <c r="M95" s="510"/>
      <c r="N95" s="514" t="s">
        <v>326</v>
      </c>
      <c r="O95" s="510"/>
      <c r="P95" s="511"/>
      <c r="Q95" s="510"/>
      <c r="R95" s="511"/>
      <c r="S95" s="510"/>
      <c r="T95" s="511"/>
      <c r="U95" s="511"/>
      <c r="W95" s="386">
        <f>IF(F95=Dati!$J$3,1,IF(F95=Dati!$J$4,2,IF(F95=Dati!$J$5,3,0)))</f>
        <v>0</v>
      </c>
    </row>
    <row r="96" spans="1:23" hidden="1" x14ac:dyDescent="0.2">
      <c r="A96" s="476" t="s">
        <v>221</v>
      </c>
      <c r="B96" s="477">
        <f>B$3</f>
        <v>2023</v>
      </c>
      <c r="C96" s="477"/>
      <c r="D96" s="477">
        <f>D$3</f>
        <v>2024</v>
      </c>
      <c r="E96" s="477"/>
      <c r="F96" s="477">
        <f>F$3</f>
        <v>2025</v>
      </c>
      <c r="G96" s="477"/>
      <c r="H96" s="477" t="str">
        <f>H$3</f>
        <v>X</v>
      </c>
      <c r="I96" s="477"/>
      <c r="J96" s="477" t="str">
        <f>J$3</f>
        <v>X</v>
      </c>
      <c r="K96" s="477"/>
      <c r="L96" s="477" t="str">
        <f>L$3</f>
        <v>X</v>
      </c>
      <c r="M96" s="477"/>
      <c r="N96" s="477" t="str">
        <f>N$3</f>
        <v>X</v>
      </c>
      <c r="O96" s="477"/>
      <c r="P96" s="477" t="str">
        <f>P$3</f>
        <v>X</v>
      </c>
      <c r="Q96" s="477"/>
      <c r="R96" s="477" t="str">
        <f>R$3</f>
        <v>X</v>
      </c>
      <c r="S96" s="477"/>
      <c r="T96" s="477"/>
      <c r="U96" s="477"/>
    </row>
    <row r="97" spans="1:23" hidden="1" x14ac:dyDescent="0.2">
      <c r="A97" s="515"/>
      <c r="B97" s="478" t="s">
        <v>222</v>
      </c>
      <c r="C97" s="478"/>
      <c r="D97" s="478" t="s">
        <v>222</v>
      </c>
      <c r="E97" s="478"/>
      <c r="F97" s="478" t="s">
        <v>222</v>
      </c>
      <c r="G97" s="478"/>
      <c r="H97" s="478" t="s">
        <v>222</v>
      </c>
      <c r="I97" s="478"/>
      <c r="J97" s="478" t="s">
        <v>222</v>
      </c>
      <c r="K97" s="478"/>
      <c r="L97" s="478" t="s">
        <v>222</v>
      </c>
      <c r="M97" s="478"/>
      <c r="N97" s="478" t="s">
        <v>222</v>
      </c>
      <c r="O97" s="478"/>
      <c r="P97" s="478" t="s">
        <v>222</v>
      </c>
      <c r="Q97" s="478"/>
      <c r="R97" s="478" t="s">
        <v>222</v>
      </c>
      <c r="S97" s="478"/>
      <c r="T97" s="478" t="s">
        <v>112</v>
      </c>
      <c r="U97" s="478" t="s">
        <v>59</v>
      </c>
    </row>
    <row r="98" spans="1:23" ht="12.75" hidden="1" customHeight="1" x14ac:dyDescent="0.2">
      <c r="A98" s="516" t="str">
        <f>A$5</f>
        <v>Attīstības un noturības mehānisma finansējums</v>
      </c>
      <c r="B98" s="517">
        <f>B106*$L$95</f>
        <v>0</v>
      </c>
      <c r="C98" s="517"/>
      <c r="D98" s="517">
        <f t="shared" ref="D98:R98" si="114">D106*$L$95</f>
        <v>0</v>
      </c>
      <c r="E98" s="517"/>
      <c r="F98" s="517">
        <f t="shared" si="114"/>
        <v>0</v>
      </c>
      <c r="G98" s="517"/>
      <c r="H98" s="517">
        <f t="shared" si="114"/>
        <v>0</v>
      </c>
      <c r="I98" s="517"/>
      <c r="J98" s="517">
        <f t="shared" si="114"/>
        <v>0</v>
      </c>
      <c r="K98" s="517"/>
      <c r="L98" s="517">
        <f t="shared" si="114"/>
        <v>0</v>
      </c>
      <c r="M98" s="517"/>
      <c r="N98" s="517">
        <f t="shared" si="114"/>
        <v>0</v>
      </c>
      <c r="O98" s="517"/>
      <c r="P98" s="517">
        <f t="shared" si="114"/>
        <v>0</v>
      </c>
      <c r="Q98" s="517"/>
      <c r="R98" s="517">
        <f t="shared" si="114"/>
        <v>0</v>
      </c>
      <c r="S98" s="517"/>
      <c r="T98" s="481">
        <f t="shared" ref="T98:T106" si="115">SUM(B98:R98)</f>
        <v>0</v>
      </c>
      <c r="U98" s="482" t="e">
        <f>T98/$T$106</f>
        <v>#DIV/0!</v>
      </c>
    </row>
    <row r="99" spans="1:23" ht="12.75" hidden="1" customHeight="1" x14ac:dyDescent="0.2">
      <c r="A99" s="483" t="str">
        <f>A$6</f>
        <v>Nacionālais publiskais finansējums</v>
      </c>
      <c r="B99" s="517"/>
      <c r="C99" s="517"/>
      <c r="D99" s="517"/>
      <c r="E99" s="517"/>
      <c r="F99" s="517"/>
      <c r="G99" s="517"/>
      <c r="H99" s="517"/>
      <c r="I99" s="517"/>
      <c r="J99" s="517"/>
      <c r="K99" s="517"/>
      <c r="L99" s="517"/>
      <c r="M99" s="517"/>
      <c r="N99" s="517"/>
      <c r="O99" s="517"/>
      <c r="P99" s="517"/>
      <c r="Q99" s="517"/>
      <c r="R99" s="517"/>
      <c r="S99" s="517"/>
      <c r="T99" s="481"/>
      <c r="U99" s="482"/>
    </row>
    <row r="100" spans="1:23" ht="12.75" hidden="1" customHeight="1" x14ac:dyDescent="0.2">
      <c r="A100" s="483" t="str">
        <f>A$7</f>
        <v>Valsts budžeta finansējums</v>
      </c>
      <c r="B100" s="517">
        <f>IF($W95=2,B106-B98,0)</f>
        <v>0</v>
      </c>
      <c r="C100" s="517"/>
      <c r="D100" s="517">
        <f t="shared" ref="D100:R100" si="116">IF($W95=2,D106-D98,0)</f>
        <v>0</v>
      </c>
      <c r="E100" s="517"/>
      <c r="F100" s="517">
        <f t="shared" si="116"/>
        <v>0</v>
      </c>
      <c r="G100" s="517"/>
      <c r="H100" s="517">
        <f t="shared" si="116"/>
        <v>0</v>
      </c>
      <c r="I100" s="517"/>
      <c r="J100" s="517">
        <f t="shared" si="116"/>
        <v>0</v>
      </c>
      <c r="K100" s="517"/>
      <c r="L100" s="517">
        <f t="shared" si="116"/>
        <v>0</v>
      </c>
      <c r="M100" s="517"/>
      <c r="N100" s="517">
        <f t="shared" si="116"/>
        <v>0</v>
      </c>
      <c r="O100" s="517"/>
      <c r="P100" s="517">
        <f t="shared" si="116"/>
        <v>0</v>
      </c>
      <c r="Q100" s="517"/>
      <c r="R100" s="517">
        <f t="shared" si="116"/>
        <v>0</v>
      </c>
      <c r="S100" s="517"/>
      <c r="T100" s="481">
        <f t="shared" si="115"/>
        <v>0</v>
      </c>
      <c r="U100" s="482" t="e">
        <f t="shared" ref="U100:U106" si="117">T100/$T$106</f>
        <v>#DIV/0!</v>
      </c>
    </row>
    <row r="101" spans="1:23" ht="12.75" hidden="1" customHeight="1" x14ac:dyDescent="0.2">
      <c r="A101" s="483" t="str">
        <f>A$8</f>
        <v>Valsts budžeta dotācija pašvaldībām</v>
      </c>
      <c r="B101" s="518">
        <f>IF($W95=1,(B98/0.85*0.15+B98)*0.15*'1.2.1.A. Partneris-1'!$O$3,0)</f>
        <v>0</v>
      </c>
      <c r="C101" s="518"/>
      <c r="D101" s="518">
        <f>IF($W95=1,(D98/0.85*0.15+D98)*0.15*'1.2.1.A. Partneris-1'!$O$3,0)</f>
        <v>0</v>
      </c>
      <c r="E101" s="518"/>
      <c r="F101" s="518">
        <f>IF($W95=1,(F98/0.85*0.15+F98)*0.15*'1.2.1.A. Partneris-1'!$O$3,0)</f>
        <v>0</v>
      </c>
      <c r="G101" s="518"/>
      <c r="H101" s="518">
        <f>IF($W95=1,(H98/0.85*0.15+H98)*0.15*'1.2.1.A. Partneris-1'!$O$3,0)</f>
        <v>0</v>
      </c>
      <c r="I101" s="518"/>
      <c r="J101" s="518">
        <f>IF($W95=1,(J98/0.85*0.15+J98)*0.15*'1.2.1.A. Partneris-1'!$O$3,0)</f>
        <v>0</v>
      </c>
      <c r="K101" s="518"/>
      <c r="L101" s="518">
        <f>IF($W95=1,(L98/0.85*0.15+L98)*0.15*'1.2.1.A. Partneris-1'!$O$3,0)</f>
        <v>0</v>
      </c>
      <c r="M101" s="518"/>
      <c r="N101" s="518">
        <f>IF($W95=1,(N98/0.85*0.15+N98)*0.15*'1.2.1.A. Partneris-1'!$O$3,0)</f>
        <v>0</v>
      </c>
      <c r="O101" s="518"/>
      <c r="P101" s="518">
        <f>IF($W95=1,(P98/0.85*0.15+P98)*0.15*'1.2.1.A. Partneris-1'!$O$3,0)</f>
        <v>0</v>
      </c>
      <c r="Q101" s="518"/>
      <c r="R101" s="518">
        <f>IF($W95=1,(R98/0.85*0.15+R98)*0.15*'1.2.1.A. Partneris-1'!$O$3,0)</f>
        <v>0</v>
      </c>
      <c r="S101" s="518"/>
      <c r="T101" s="481">
        <f t="shared" si="115"/>
        <v>0</v>
      </c>
      <c r="U101" s="482" t="e">
        <f t="shared" si="117"/>
        <v>#DIV/0!</v>
      </c>
    </row>
    <row r="102" spans="1:23" ht="12.75" hidden="1" customHeight="1" x14ac:dyDescent="0.2">
      <c r="A102" s="483" t="str">
        <f>A$9</f>
        <v>Pašvaldības finansējums</v>
      </c>
      <c r="B102" s="518">
        <f>IF($W95=1,B106-B98-B101,0)</f>
        <v>0</v>
      </c>
      <c r="C102" s="518"/>
      <c r="D102" s="518">
        <f t="shared" ref="D102:R102" si="118">IF($W95=1,D106-D98-D101,0)</f>
        <v>0</v>
      </c>
      <c r="E102" s="518"/>
      <c r="F102" s="518">
        <f t="shared" si="118"/>
        <v>0</v>
      </c>
      <c r="G102" s="518"/>
      <c r="H102" s="518">
        <f t="shared" si="118"/>
        <v>0</v>
      </c>
      <c r="I102" s="518"/>
      <c r="J102" s="518">
        <f t="shared" si="118"/>
        <v>0</v>
      </c>
      <c r="K102" s="518"/>
      <c r="L102" s="518">
        <f t="shared" si="118"/>
        <v>0</v>
      </c>
      <c r="M102" s="518"/>
      <c r="N102" s="518">
        <f t="shared" si="118"/>
        <v>0</v>
      </c>
      <c r="O102" s="518"/>
      <c r="P102" s="518">
        <f t="shared" si="118"/>
        <v>0</v>
      </c>
      <c r="Q102" s="518"/>
      <c r="R102" s="518">
        <f t="shared" si="118"/>
        <v>0</v>
      </c>
      <c r="S102" s="518"/>
      <c r="T102" s="481">
        <f t="shared" si="115"/>
        <v>0</v>
      </c>
      <c r="U102" s="482" t="e">
        <f t="shared" si="117"/>
        <v>#DIV/0!</v>
      </c>
    </row>
    <row r="103" spans="1:23" s="305" customFormat="1" ht="12.75" hidden="1" customHeight="1" x14ac:dyDescent="0.2">
      <c r="A103" s="483" t="str">
        <f>A$10</f>
        <v>Cits publiskais finansējums</v>
      </c>
      <c r="B103" s="518"/>
      <c r="C103" s="518"/>
      <c r="D103" s="518"/>
      <c r="E103" s="518"/>
      <c r="F103" s="518"/>
      <c r="G103" s="518"/>
      <c r="H103" s="518"/>
      <c r="I103" s="518"/>
      <c r="J103" s="518"/>
      <c r="K103" s="518"/>
      <c r="L103" s="518"/>
      <c r="M103" s="518"/>
      <c r="N103" s="518"/>
      <c r="O103" s="518"/>
      <c r="P103" s="518"/>
      <c r="Q103" s="518"/>
      <c r="R103" s="518"/>
      <c r="S103" s="518"/>
      <c r="T103" s="481">
        <f t="shared" si="115"/>
        <v>0</v>
      </c>
      <c r="U103" s="482" t="e">
        <f t="shared" si="117"/>
        <v>#DIV/0!</v>
      </c>
    </row>
    <row r="104" spans="1:23" ht="12.75" hidden="1" customHeight="1" x14ac:dyDescent="0.2">
      <c r="A104" s="484" t="str">
        <f>A$11</f>
        <v>Publiskās attiecināmās izmaksas</v>
      </c>
      <c r="B104" s="361">
        <f>SUM(B98:B103)</f>
        <v>0</v>
      </c>
      <c r="C104" s="361"/>
      <c r="D104" s="361">
        <f t="shared" ref="D104:R104" si="119">SUM(D98:D103)</f>
        <v>0</v>
      </c>
      <c r="E104" s="361"/>
      <c r="F104" s="361">
        <f t="shared" si="119"/>
        <v>0</v>
      </c>
      <c r="G104" s="361"/>
      <c r="H104" s="361">
        <f t="shared" si="119"/>
        <v>0</v>
      </c>
      <c r="I104" s="361"/>
      <c r="J104" s="361">
        <f t="shared" si="119"/>
        <v>0</v>
      </c>
      <c r="K104" s="361"/>
      <c r="L104" s="361">
        <f t="shared" si="119"/>
        <v>0</v>
      </c>
      <c r="M104" s="361"/>
      <c r="N104" s="361">
        <f t="shared" si="119"/>
        <v>0</v>
      </c>
      <c r="O104" s="361"/>
      <c r="P104" s="361">
        <f t="shared" si="119"/>
        <v>0</v>
      </c>
      <c r="Q104" s="361"/>
      <c r="R104" s="361">
        <f t="shared" si="119"/>
        <v>0</v>
      </c>
      <c r="S104" s="361"/>
      <c r="T104" s="485">
        <f t="shared" si="115"/>
        <v>0</v>
      </c>
      <c r="U104" s="482" t="e">
        <f t="shared" si="117"/>
        <v>#DIV/0!</v>
      </c>
    </row>
    <row r="105" spans="1:23" ht="12.75" hidden="1" customHeight="1" x14ac:dyDescent="0.2">
      <c r="A105" s="483" t="str">
        <f>A$12</f>
        <v>Privātais finansējums</v>
      </c>
      <c r="B105" s="518"/>
      <c r="C105" s="518"/>
      <c r="D105" s="518"/>
      <c r="E105" s="518"/>
      <c r="F105" s="518"/>
      <c r="G105" s="518"/>
      <c r="H105" s="518"/>
      <c r="I105" s="518"/>
      <c r="J105" s="518"/>
      <c r="K105" s="518"/>
      <c r="L105" s="518"/>
      <c r="M105" s="518"/>
      <c r="N105" s="518"/>
      <c r="O105" s="518"/>
      <c r="P105" s="518"/>
      <c r="Q105" s="518"/>
      <c r="R105" s="518"/>
      <c r="S105" s="518"/>
      <c r="T105" s="481">
        <f t="shared" si="115"/>
        <v>0</v>
      </c>
      <c r="U105" s="482" t="e">
        <f t="shared" si="117"/>
        <v>#DIV/0!</v>
      </c>
    </row>
    <row r="106" spans="1:23" ht="12.75" hidden="1" customHeight="1" x14ac:dyDescent="0.2">
      <c r="A106" s="484" t="str">
        <f>A$13</f>
        <v>Kopējās attiecināmās izmaksas</v>
      </c>
      <c r="B106" s="361">
        <f>IF(B24=2,'1.2.1.A. Partneris-1'!H36,'1.2.1.A. Partneris-1'!H36*B24)</f>
        <v>0</v>
      </c>
      <c r="C106" s="361"/>
      <c r="D106" s="361">
        <f>IF(D24=2,'1.2.1.A. Partneris-1'!J36+'1.2.1.A. Partneris-1'!H36,'1.2.1.A. Partneris-1'!J36*D24)</f>
        <v>0</v>
      </c>
      <c r="E106" s="361"/>
      <c r="F106" s="361">
        <f>IF(F24=2,'1.2.1.A. Partneris-1'!L36+'1.2.1.A. Partneris-1'!J36+'1.2.1.A. Partneris-1'!H36,'1.2.1.A. Partneris-1'!L36*F24)</f>
        <v>0</v>
      </c>
      <c r="G106" s="361"/>
      <c r="H106" s="361">
        <f>IF(H24=2,'1.2.1.A. Partneris-1'!N36+'1.2.1.A. Partneris-1'!L36+'1.2.1.A. Partneris-1'!J36+'1.2.1.A. Partneris-1'!H36,'1.2.1.A. Partneris-1'!N36*H24)</f>
        <v>0</v>
      </c>
      <c r="I106" s="361"/>
      <c r="J106" s="361">
        <f>IF(J24=2,'1.2.1.A. Partneris-1'!P36,'1.2.1.A. Partneris-1'!P36*J24)</f>
        <v>0</v>
      </c>
      <c r="K106" s="361"/>
      <c r="L106" s="361">
        <f>IF(L24=2,'1.2.1.A. Partneris-1'!R36,'1.2.1.A. Partneris-1'!R36*L24)</f>
        <v>0</v>
      </c>
      <c r="M106" s="361"/>
      <c r="N106" s="361">
        <f>IF(N24=2,'1.2.1.A. Partneris-1'!T36,'1.2.1.A. Partneris-1'!T36*N24)</f>
        <v>0</v>
      </c>
      <c r="O106" s="361"/>
      <c r="P106" s="361">
        <f>IF(P24=2,'1.2.1.A. Partneris-1'!V36,'1.2.1.A. Partneris-1'!V36*P24)</f>
        <v>0</v>
      </c>
      <c r="Q106" s="361"/>
      <c r="R106" s="361">
        <f>IF(R24=2,'1.2.1.A. Partneris-1'!X36,'1.2.1.A. Partneris-1'!X36*R24)</f>
        <v>0</v>
      </c>
      <c r="S106" s="361"/>
      <c r="T106" s="485">
        <f t="shared" si="115"/>
        <v>0</v>
      </c>
      <c r="U106" s="482" t="e">
        <f t="shared" si="117"/>
        <v>#DIV/0!</v>
      </c>
    </row>
    <row r="107" spans="1:23" ht="12.75" hidden="1" customHeight="1" x14ac:dyDescent="0.2">
      <c r="A107" s="483" t="str">
        <f>A$14</f>
        <v>Publiskās neattiecināmās izmaksas</v>
      </c>
      <c r="B107" s="518">
        <f>IF(B24=2,'1.2.1.A. Partneris-1'!I36,'1.2.1.A. Partneris-1'!I36*B24)</f>
        <v>0</v>
      </c>
      <c r="C107" s="518"/>
      <c r="D107" s="518">
        <f>IF(D24=2,'1.2.1.A. Partneris-1'!K36+'1.2.1.A. Partneris-1'!I36,'1.2.1.A. Partneris-1'!K36*D24)</f>
        <v>0</v>
      </c>
      <c r="E107" s="518"/>
      <c r="F107" s="518">
        <f>IF(F24=2,'1.2.1.A. Partneris-1'!M36+'1.2.1.A. Partneris-1'!K36+'1.2.1.A. Partneris-1'!I36,'1.2.1.A. Partneris-1'!M36*F24)</f>
        <v>0</v>
      </c>
      <c r="G107" s="518"/>
      <c r="H107" s="518">
        <f>IF(H24=2,'1.2.1.A. Partneris-1'!O36+'1.2.1.A. Partneris-1'!M36+'1.2.1.A. Partneris-1'!K36+'1.2.1.A. Partneris-1'!I36,'1.2.1.A. Partneris-1'!O36*H24)</f>
        <v>0</v>
      </c>
      <c r="I107" s="518"/>
      <c r="J107" s="518">
        <f>IF(J24=2,'1.2.1.A. Partneris-1'!Q36,'1.2.1.A. Partneris-1'!Q36*J24)</f>
        <v>0</v>
      </c>
      <c r="K107" s="518"/>
      <c r="L107" s="518">
        <f>IF(L24=2,'1.2.1.A. Partneris-1'!S36,'1.2.1.A. Partneris-1'!S36*L24)</f>
        <v>0</v>
      </c>
      <c r="M107" s="518"/>
      <c r="N107" s="518">
        <f>IF(N24=2,'1.2.1.A. Partneris-1'!U36,'1.2.1.A. Partneris-1'!U36*N24)</f>
        <v>0</v>
      </c>
      <c r="O107" s="518"/>
      <c r="P107" s="518">
        <f>IF(P24=2,'1.2.1.A. Partneris-1'!W36,'1.2.1.A. Partneris-1'!W36*P24)</f>
        <v>0</v>
      </c>
      <c r="Q107" s="518"/>
      <c r="R107" s="518">
        <f>IF(R24=2,'1.2.1.A. Partneris-1'!Y36,'1.2.1.A. Partneris-1'!Y36*R24)</f>
        <v>0</v>
      </c>
      <c r="S107" s="518"/>
      <c r="T107" s="481">
        <f t="shared" ref="T107" si="120">SUM(B107:R107)</f>
        <v>0</v>
      </c>
      <c r="U107" s="519" t="s">
        <v>228</v>
      </c>
    </row>
    <row r="108" spans="1:23" ht="12.75" hidden="1" customHeight="1" x14ac:dyDescent="0.2">
      <c r="A108" s="483" t="str">
        <f>A$15</f>
        <v>Privātās neattiecināmās izmaksas</v>
      </c>
      <c r="B108" s="520"/>
      <c r="C108" s="520"/>
      <c r="D108" s="520"/>
      <c r="E108" s="520"/>
      <c r="F108" s="520"/>
      <c r="G108" s="520"/>
      <c r="H108" s="520"/>
      <c r="I108" s="520"/>
      <c r="J108" s="520"/>
      <c r="K108" s="520"/>
      <c r="L108" s="520"/>
      <c r="M108" s="520"/>
      <c r="N108" s="520"/>
      <c r="O108" s="520"/>
      <c r="P108" s="520"/>
      <c r="Q108" s="520"/>
      <c r="R108" s="520"/>
      <c r="S108" s="520"/>
      <c r="T108" s="481">
        <f t="shared" ref="T108:T110" si="121">SUM(B108:R108)</f>
        <v>0</v>
      </c>
      <c r="U108" s="519" t="s">
        <v>228</v>
      </c>
    </row>
    <row r="109" spans="1:23" ht="12.75" hidden="1" customHeight="1" x14ac:dyDescent="0.2">
      <c r="A109" s="484" t="str">
        <f>A$16</f>
        <v>Neattiecināmās izmaksas kopā</v>
      </c>
      <c r="B109" s="361">
        <f>SUM(B107:B108)</f>
        <v>0</v>
      </c>
      <c r="C109" s="361"/>
      <c r="D109" s="361">
        <f t="shared" ref="D109:R109" si="122">SUM(D107:D108)</f>
        <v>0</v>
      </c>
      <c r="E109" s="361"/>
      <c r="F109" s="361">
        <f t="shared" si="122"/>
        <v>0</v>
      </c>
      <c r="G109" s="361"/>
      <c r="H109" s="361">
        <f t="shared" si="122"/>
        <v>0</v>
      </c>
      <c r="I109" s="361"/>
      <c r="J109" s="361">
        <f t="shared" si="122"/>
        <v>0</v>
      </c>
      <c r="K109" s="361"/>
      <c r="L109" s="361">
        <f t="shared" si="122"/>
        <v>0</v>
      </c>
      <c r="M109" s="361"/>
      <c r="N109" s="361">
        <f t="shared" si="122"/>
        <v>0</v>
      </c>
      <c r="O109" s="361"/>
      <c r="P109" s="361">
        <f t="shared" si="122"/>
        <v>0</v>
      </c>
      <c r="Q109" s="361"/>
      <c r="R109" s="361">
        <f t="shared" si="122"/>
        <v>0</v>
      </c>
      <c r="S109" s="361"/>
      <c r="T109" s="485">
        <f t="shared" si="121"/>
        <v>0</v>
      </c>
      <c r="U109" s="519" t="s">
        <v>228</v>
      </c>
    </row>
    <row r="110" spans="1:23" ht="12.75" hidden="1" customHeight="1" x14ac:dyDescent="0.25">
      <c r="A110" s="490" t="str">
        <f>A$17</f>
        <v>Kopējās izmaksas</v>
      </c>
      <c r="B110" s="491">
        <f>B106+B109</f>
        <v>0</v>
      </c>
      <c r="C110" s="491"/>
      <c r="D110" s="491">
        <f t="shared" ref="D110:R110" si="123">D106+D109</f>
        <v>0</v>
      </c>
      <c r="E110" s="491"/>
      <c r="F110" s="491">
        <f t="shared" si="123"/>
        <v>0</v>
      </c>
      <c r="G110" s="491"/>
      <c r="H110" s="491">
        <f t="shared" si="123"/>
        <v>0</v>
      </c>
      <c r="I110" s="491"/>
      <c r="J110" s="491">
        <f t="shared" si="123"/>
        <v>0</v>
      </c>
      <c r="K110" s="491"/>
      <c r="L110" s="491">
        <f t="shared" si="123"/>
        <v>0</v>
      </c>
      <c r="M110" s="491"/>
      <c r="N110" s="491">
        <f t="shared" si="123"/>
        <v>0</v>
      </c>
      <c r="O110" s="491"/>
      <c r="P110" s="491">
        <f t="shared" si="123"/>
        <v>0</v>
      </c>
      <c r="Q110" s="491"/>
      <c r="R110" s="491">
        <f t="shared" si="123"/>
        <v>0</v>
      </c>
      <c r="S110" s="491"/>
      <c r="T110" s="493">
        <f t="shared" si="121"/>
        <v>0</v>
      </c>
      <c r="U110" s="519" t="s">
        <v>228</v>
      </c>
    </row>
    <row r="111" spans="1:23" ht="12.75" customHeight="1" x14ac:dyDescent="0.25">
      <c r="A111" s="506"/>
      <c r="B111" s="506"/>
      <c r="C111" s="506"/>
      <c r="D111" s="506"/>
      <c r="E111" s="506"/>
      <c r="F111" s="506"/>
      <c r="G111" s="506"/>
      <c r="H111" s="506"/>
      <c r="I111" s="506"/>
      <c r="J111" s="506"/>
      <c r="K111" s="506"/>
      <c r="L111" s="506"/>
      <c r="M111" s="506"/>
      <c r="N111" s="506"/>
      <c r="O111" s="506"/>
      <c r="P111" s="506"/>
      <c r="Q111" s="506"/>
      <c r="R111" s="506"/>
      <c r="S111" s="506"/>
      <c r="T111" s="506"/>
      <c r="U111" s="506"/>
    </row>
    <row r="112" spans="1:23" ht="24" customHeight="1" x14ac:dyDescent="0.2">
      <c r="A112" s="521" t="s">
        <v>237</v>
      </c>
      <c r="B112" s="509">
        <f>'1.2.1.B. Partneris-1'!C3</f>
        <v>0</v>
      </c>
      <c r="C112" s="510"/>
      <c r="D112" s="510"/>
      <c r="E112" s="510"/>
      <c r="F112" s="509">
        <f>'1.2.1.B. Partneris-1'!H3</f>
        <v>0</v>
      </c>
      <c r="G112" s="510"/>
      <c r="H112" s="511"/>
      <c r="I112" s="510"/>
      <c r="J112" s="511" t="s">
        <v>308</v>
      </c>
      <c r="K112" s="510"/>
      <c r="L112" s="513">
        <f>'11. DL PIV 4.pielikums'!$E$39</f>
        <v>0</v>
      </c>
      <c r="M112" s="510"/>
      <c r="N112" s="514" t="s">
        <v>325</v>
      </c>
      <c r="O112" s="510"/>
      <c r="P112" s="511"/>
      <c r="Q112" s="510"/>
      <c r="R112" s="511"/>
      <c r="S112" s="510"/>
      <c r="T112" s="511"/>
      <c r="U112" s="511"/>
      <c r="W112" s="386">
        <f>IF(F112=Dati!$J$3,1,IF(F112=Dati!$J$4,2,IF(F112=Dati!$J$5,3,0)))</f>
        <v>0</v>
      </c>
    </row>
    <row r="113" spans="1:21" ht="12.75" customHeight="1" x14ac:dyDescent="0.2">
      <c r="A113" s="476" t="s">
        <v>221</v>
      </c>
      <c r="B113" s="477">
        <f>B$3</f>
        <v>2023</v>
      </c>
      <c r="C113" s="477"/>
      <c r="D113" s="477">
        <f>D$3</f>
        <v>2024</v>
      </c>
      <c r="E113" s="477"/>
      <c r="F113" s="477">
        <f>F$3</f>
        <v>2025</v>
      </c>
      <c r="G113" s="477"/>
      <c r="H113" s="477" t="str">
        <f>H$3</f>
        <v>X</v>
      </c>
      <c r="I113" s="477"/>
      <c r="J113" s="477" t="str">
        <f>J$3</f>
        <v>X</v>
      </c>
      <c r="K113" s="477"/>
      <c r="L113" s="477" t="str">
        <f>L$3</f>
        <v>X</v>
      </c>
      <c r="M113" s="477"/>
      <c r="N113" s="477" t="str">
        <f>N$3</f>
        <v>X</v>
      </c>
      <c r="O113" s="477"/>
      <c r="P113" s="477" t="str">
        <f>P$3</f>
        <v>X</v>
      </c>
      <c r="Q113" s="477"/>
      <c r="R113" s="477" t="str">
        <f>R$3</f>
        <v>X</v>
      </c>
      <c r="S113" s="477"/>
      <c r="T113" s="477"/>
      <c r="U113" s="477"/>
    </row>
    <row r="114" spans="1:21" x14ac:dyDescent="0.2">
      <c r="A114" s="515"/>
      <c r="B114" s="478" t="s">
        <v>222</v>
      </c>
      <c r="C114" s="478"/>
      <c r="D114" s="478" t="s">
        <v>222</v>
      </c>
      <c r="E114" s="478"/>
      <c r="F114" s="478" t="s">
        <v>222</v>
      </c>
      <c r="G114" s="478"/>
      <c r="H114" s="478" t="s">
        <v>222</v>
      </c>
      <c r="I114" s="478"/>
      <c r="J114" s="478" t="s">
        <v>222</v>
      </c>
      <c r="K114" s="478"/>
      <c r="L114" s="478" t="s">
        <v>222</v>
      </c>
      <c r="M114" s="478"/>
      <c r="N114" s="478" t="s">
        <v>222</v>
      </c>
      <c r="O114" s="478"/>
      <c r="P114" s="478" t="s">
        <v>222</v>
      </c>
      <c r="Q114" s="478"/>
      <c r="R114" s="478" t="s">
        <v>222</v>
      </c>
      <c r="S114" s="478"/>
      <c r="T114" s="478" t="s">
        <v>112</v>
      </c>
      <c r="U114" s="478" t="s">
        <v>59</v>
      </c>
    </row>
    <row r="115" spans="1:21" ht="12.75" customHeight="1" x14ac:dyDescent="0.2">
      <c r="A115" s="516" t="str">
        <f>A$5</f>
        <v>Attīstības un noturības mehānisma finansējums</v>
      </c>
      <c r="B115" s="517">
        <f>B123*$L$112</f>
        <v>0</v>
      </c>
      <c r="C115" s="517"/>
      <c r="D115" s="517">
        <f t="shared" ref="D115:R115" si="124">D123*$L$112</f>
        <v>0</v>
      </c>
      <c r="E115" s="517"/>
      <c r="F115" s="517">
        <f t="shared" si="124"/>
        <v>0</v>
      </c>
      <c r="G115" s="517"/>
      <c r="H115" s="517">
        <f>H123*$L$112</f>
        <v>0</v>
      </c>
      <c r="I115" s="517"/>
      <c r="J115" s="517">
        <f t="shared" si="124"/>
        <v>0</v>
      </c>
      <c r="K115" s="517"/>
      <c r="L115" s="517">
        <f t="shared" si="124"/>
        <v>0</v>
      </c>
      <c r="M115" s="517"/>
      <c r="N115" s="517">
        <f t="shared" si="124"/>
        <v>0</v>
      </c>
      <c r="O115" s="517"/>
      <c r="P115" s="517">
        <f t="shared" si="124"/>
        <v>0</v>
      </c>
      <c r="Q115" s="517"/>
      <c r="R115" s="517">
        <f t="shared" si="124"/>
        <v>0</v>
      </c>
      <c r="S115" s="517"/>
      <c r="T115" s="481">
        <f t="shared" ref="T115:T122" si="125">SUM(B115:R115)</f>
        <v>0</v>
      </c>
      <c r="U115" s="482" t="e">
        <f>T115/$T$123</f>
        <v>#DIV/0!</v>
      </c>
    </row>
    <row r="116" spans="1:21" ht="12.75" customHeight="1" x14ac:dyDescent="0.2">
      <c r="A116" s="604" t="str">
        <f>A$6</f>
        <v>Nacionālais publiskais finansējums</v>
      </c>
      <c r="B116" s="517"/>
      <c r="C116" s="517"/>
      <c r="D116" s="517"/>
      <c r="E116" s="517"/>
      <c r="F116" s="517"/>
      <c r="G116" s="517"/>
      <c r="H116" s="517"/>
      <c r="I116" s="517"/>
      <c r="J116" s="517"/>
      <c r="K116" s="517"/>
      <c r="L116" s="517"/>
      <c r="M116" s="517"/>
      <c r="N116" s="517"/>
      <c r="O116" s="517"/>
      <c r="P116" s="517"/>
      <c r="Q116" s="517"/>
      <c r="R116" s="517"/>
      <c r="S116" s="517"/>
      <c r="T116" s="481"/>
      <c r="U116" s="482"/>
    </row>
    <row r="117" spans="1:21" ht="12.75" customHeight="1" x14ac:dyDescent="0.2">
      <c r="A117" s="604" t="str">
        <f>A$7</f>
        <v>Valsts budžeta finansējums</v>
      </c>
      <c r="B117" s="517">
        <f>IF($W112=2,B123-B115,0)</f>
        <v>0</v>
      </c>
      <c r="C117" s="517"/>
      <c r="D117" s="517">
        <f t="shared" ref="D117:R117" si="126">IF($W112=2,D123-D115,0)</f>
        <v>0</v>
      </c>
      <c r="E117" s="517"/>
      <c r="F117" s="517">
        <f t="shared" si="126"/>
        <v>0</v>
      </c>
      <c r="G117" s="517"/>
      <c r="H117" s="517">
        <f t="shared" si="126"/>
        <v>0</v>
      </c>
      <c r="I117" s="517"/>
      <c r="J117" s="517">
        <f t="shared" si="126"/>
        <v>0</v>
      </c>
      <c r="K117" s="517"/>
      <c r="L117" s="517">
        <f t="shared" si="126"/>
        <v>0</v>
      </c>
      <c r="M117" s="517"/>
      <c r="N117" s="517">
        <f t="shared" si="126"/>
        <v>0</v>
      </c>
      <c r="O117" s="517"/>
      <c r="P117" s="517">
        <f t="shared" si="126"/>
        <v>0</v>
      </c>
      <c r="Q117" s="517"/>
      <c r="R117" s="517">
        <f t="shared" si="126"/>
        <v>0</v>
      </c>
      <c r="S117" s="517"/>
      <c r="T117" s="481">
        <f t="shared" si="125"/>
        <v>0</v>
      </c>
      <c r="U117" s="482" t="e">
        <f t="shared" ref="U117:U123" si="127">T117/$T$123</f>
        <v>#DIV/0!</v>
      </c>
    </row>
    <row r="118" spans="1:21" ht="12.75" customHeight="1" x14ac:dyDescent="0.2">
      <c r="A118" s="604" t="str">
        <f>A$8</f>
        <v>Valsts budžeta dotācija pašvaldībām</v>
      </c>
      <c r="B118" s="518">
        <f>IF($W112=1,(B115/0.85*0.15+B115)*0.15*'1.2.1.B. Partneris-1'!$AE$3,0)</f>
        <v>0</v>
      </c>
      <c r="C118" s="518"/>
      <c r="D118" s="518">
        <f>IF($W112=1,(D115/0.85*0.15+D115)*0.15*'1.2.1.B. Partneris-1'!$AE$3,0)</f>
        <v>0</v>
      </c>
      <c r="E118" s="518"/>
      <c r="F118" s="518">
        <f>IF($W112=1,(F115/0.85*0.15+F115)*0.15*'1.2.1.B. Partneris-1'!$AE$3,0)</f>
        <v>0</v>
      </c>
      <c r="G118" s="518"/>
      <c r="H118" s="518">
        <f>IF($W112=1,(H115/0.85*0.15+H115)*0.15*'1.2.1.B. Partneris-1'!$AE$3,0)</f>
        <v>0</v>
      </c>
      <c r="I118" s="518"/>
      <c r="J118" s="518">
        <f>IF($W112=1,(J115/0.85*0.15+J115)*0.15*'1.2.1.B. Partneris-1'!$AE$3,0)</f>
        <v>0</v>
      </c>
      <c r="K118" s="518"/>
      <c r="L118" s="518">
        <f>IF($W112=1,(L115/0.85*0.15+L115)*0.15*'1.2.1.B. Partneris-1'!$AE$3,0)</f>
        <v>0</v>
      </c>
      <c r="M118" s="518"/>
      <c r="N118" s="518">
        <f>IF($W112=1,(N115/0.85*0.15+N115)*0.15*'1.2.1.B. Partneris-1'!$AE$3,0)</f>
        <v>0</v>
      </c>
      <c r="O118" s="518"/>
      <c r="P118" s="518">
        <f>IF($W112=1,(P115/0.85*0.15+P115)*0.15*'1.2.1.B. Partneris-1'!$AE$3,0)</f>
        <v>0</v>
      </c>
      <c r="Q118" s="518"/>
      <c r="R118" s="518">
        <f>IF($W112=1,(R115/0.85*0.15+R115)*0.15*'1.2.1.B. Partneris-1'!$AE$3,0)</f>
        <v>0</v>
      </c>
      <c r="S118" s="518"/>
      <c r="T118" s="481">
        <f t="shared" si="125"/>
        <v>0</v>
      </c>
      <c r="U118" s="482" t="e">
        <f t="shared" si="127"/>
        <v>#DIV/0!</v>
      </c>
    </row>
    <row r="119" spans="1:21" ht="12.75" customHeight="1" x14ac:dyDescent="0.2">
      <c r="A119" s="483" t="str">
        <f>A$9</f>
        <v>Pašvaldības finansējums</v>
      </c>
      <c r="B119" s="518">
        <f>IF($W112=1,B123-B115-B118-B122,0)</f>
        <v>0</v>
      </c>
      <c r="C119" s="518"/>
      <c r="D119" s="518">
        <f t="shared" ref="D119:R119" si="128">IF($W112=1,D123-D115-D118-D122,0)</f>
        <v>0</v>
      </c>
      <c r="E119" s="518"/>
      <c r="F119" s="518">
        <f t="shared" si="128"/>
        <v>0</v>
      </c>
      <c r="G119" s="518"/>
      <c r="H119" s="518">
        <f t="shared" si="128"/>
        <v>0</v>
      </c>
      <c r="I119" s="518"/>
      <c r="J119" s="518">
        <f t="shared" si="128"/>
        <v>0</v>
      </c>
      <c r="K119" s="518"/>
      <c r="L119" s="518">
        <f t="shared" si="128"/>
        <v>0</v>
      </c>
      <c r="M119" s="518"/>
      <c r="N119" s="518">
        <f t="shared" si="128"/>
        <v>0</v>
      </c>
      <c r="O119" s="518"/>
      <c r="P119" s="518">
        <f t="shared" si="128"/>
        <v>0</v>
      </c>
      <c r="Q119" s="518"/>
      <c r="R119" s="518">
        <f t="shared" si="128"/>
        <v>0</v>
      </c>
      <c r="S119" s="518"/>
      <c r="T119" s="481">
        <f t="shared" si="125"/>
        <v>0</v>
      </c>
      <c r="U119" s="482" t="e">
        <f>T119/$T$123</f>
        <v>#DIV/0!</v>
      </c>
    </row>
    <row r="120" spans="1:21" s="305" customFormat="1" ht="12.75" customHeight="1" x14ac:dyDescent="0.2">
      <c r="A120" s="483" t="str">
        <f>A$10</f>
        <v>Cits publiskais finansējums</v>
      </c>
      <c r="B120" s="518"/>
      <c r="C120" s="518"/>
      <c r="D120" s="518"/>
      <c r="E120" s="518"/>
      <c r="F120" s="518"/>
      <c r="G120" s="518"/>
      <c r="H120" s="518"/>
      <c r="I120" s="518"/>
      <c r="J120" s="518"/>
      <c r="K120" s="518"/>
      <c r="L120" s="518"/>
      <c r="M120" s="518"/>
      <c r="N120" s="518"/>
      <c r="O120" s="518"/>
      <c r="P120" s="518"/>
      <c r="Q120" s="518"/>
      <c r="R120" s="518"/>
      <c r="S120" s="518"/>
      <c r="T120" s="481">
        <f t="shared" si="125"/>
        <v>0</v>
      </c>
      <c r="U120" s="482" t="e">
        <f t="shared" si="127"/>
        <v>#DIV/0!</v>
      </c>
    </row>
    <row r="121" spans="1:21" ht="12.75" customHeight="1" x14ac:dyDescent="0.2">
      <c r="A121" s="484" t="str">
        <f>A$11</f>
        <v>Publiskās attiecināmās izmaksas</v>
      </c>
      <c r="B121" s="361">
        <f>SUM(B115:B120)</f>
        <v>0</v>
      </c>
      <c r="C121" s="361"/>
      <c r="D121" s="361">
        <f t="shared" ref="D121:R121" si="129">SUM(D115:D120)</f>
        <v>0</v>
      </c>
      <c r="E121" s="361"/>
      <c r="F121" s="361">
        <f t="shared" si="129"/>
        <v>0</v>
      </c>
      <c r="G121" s="361"/>
      <c r="H121" s="361">
        <f t="shared" si="129"/>
        <v>0</v>
      </c>
      <c r="I121" s="361"/>
      <c r="J121" s="361">
        <f t="shared" si="129"/>
        <v>0</v>
      </c>
      <c r="K121" s="361"/>
      <c r="L121" s="361">
        <f t="shared" si="129"/>
        <v>0</v>
      </c>
      <c r="M121" s="361"/>
      <c r="N121" s="361">
        <f t="shared" si="129"/>
        <v>0</v>
      </c>
      <c r="O121" s="361"/>
      <c r="P121" s="361">
        <f t="shared" si="129"/>
        <v>0</v>
      </c>
      <c r="Q121" s="361"/>
      <c r="R121" s="361">
        <f t="shared" si="129"/>
        <v>0</v>
      </c>
      <c r="S121" s="361"/>
      <c r="T121" s="485">
        <f t="shared" si="125"/>
        <v>0</v>
      </c>
      <c r="U121" s="482" t="e">
        <f t="shared" si="127"/>
        <v>#DIV/0!</v>
      </c>
    </row>
    <row r="122" spans="1:21" ht="12.75" customHeight="1" x14ac:dyDescent="0.2">
      <c r="A122" s="483" t="str">
        <f>A$12</f>
        <v>Privātais finansējums</v>
      </c>
      <c r="B122" s="518">
        <f>IF($W$112=0,B123-B115,B123*'11. DL PIV 4.pielikums'!$G$34-B123*$L$112)</f>
        <v>0</v>
      </c>
      <c r="C122" s="518"/>
      <c r="D122" s="518">
        <f>IF($W$112=0,D123-D115,D123*'11. DL PIV 4.pielikums'!$G$34-D123*$L$112)</f>
        <v>0</v>
      </c>
      <c r="E122" s="518"/>
      <c r="F122" s="518">
        <f>IF($W$112=0,F123-F115,F123*'11. DL PIV 4.pielikums'!$G$34-F123*$L$112)</f>
        <v>0</v>
      </c>
      <c r="G122" s="518"/>
      <c r="H122" s="518">
        <f>IF($W$112=0,H123-H115,H123*'11. DL PIV 4.pielikums'!$G$34-H123*$L$112)</f>
        <v>0</v>
      </c>
      <c r="I122" s="518"/>
      <c r="J122" s="518">
        <f>IF($W$112=0,J123-J115,J123*'11. DL PIV 4.pielikums'!$G$34-J123*$L$112)</f>
        <v>0</v>
      </c>
      <c r="K122" s="518"/>
      <c r="L122" s="518">
        <f>IF($W$112=0,L123-L115,L123*'11. DL PIV 4.pielikums'!$G$34-L123*$L$112)</f>
        <v>0</v>
      </c>
      <c r="M122" s="518"/>
      <c r="N122" s="518">
        <f>IF($W$112=0,N123-N115,N123*'11. DL PIV 4.pielikums'!$G$34-N123*$L$112)</f>
        <v>0</v>
      </c>
      <c r="O122" s="518"/>
      <c r="P122" s="518">
        <f>IF($W$112=0,P123-P115,P123*'11. DL PIV 4.pielikums'!$G$34-P123*$L$112)</f>
        <v>0</v>
      </c>
      <c r="Q122" s="518"/>
      <c r="R122" s="518">
        <f>IF($W$112=0,R123-R115,R123*'11. DL PIV 4.pielikums'!$G$34-R123*$L$112)</f>
        <v>0</v>
      </c>
      <c r="S122" s="518"/>
      <c r="T122" s="481">
        <f t="shared" si="125"/>
        <v>0</v>
      </c>
      <c r="U122" s="482" t="e">
        <f t="shared" si="127"/>
        <v>#DIV/0!</v>
      </c>
    </row>
    <row r="123" spans="1:21" ht="12.75" customHeight="1" x14ac:dyDescent="0.2">
      <c r="A123" s="484" t="str">
        <f>A$13</f>
        <v>Kopējās attiecināmās izmaksas</v>
      </c>
      <c r="B123" s="361">
        <f>IF(B24=2,'1.2.1.B. Partneris-1'!H39,'1.2.1.B. Partneris-1'!H39*B24)</f>
        <v>0</v>
      </c>
      <c r="C123" s="361"/>
      <c r="D123" s="361">
        <f>IF(D24=2,'1.2.1.B. Partneris-1'!J39+'1.2.1.B. Partneris-1'!H39,'1.2.1.B. Partneris-1'!J39*D24)</f>
        <v>0</v>
      </c>
      <c r="E123" s="361"/>
      <c r="F123" s="361">
        <f>IF(F24=2,'1.2.1.B. Partneris-1'!L39+'1.2.1.B. Partneris-1'!J39+'1.2.1.B. Partneris-1'!H39,'1.2.1.B. Partneris-1'!L39*F24)</f>
        <v>0</v>
      </c>
      <c r="G123" s="361"/>
      <c r="H123" s="361">
        <f>IF(H24=2,'1.2.1.B. Partneris-1'!N39+'1.2.1.B. Partneris-1'!L39+'1.2.1.B. Partneris-1'!J39+'1.2.1.B. Partneris-1'!H39,'1.2.1.B. Partneris-1'!N39*H24)</f>
        <v>0</v>
      </c>
      <c r="I123" s="361"/>
      <c r="J123" s="361">
        <f>IF(J24=2,'1.2.1.B. Partneris-1'!P39,'1.2.1.B. Partneris-1'!P39*J24)</f>
        <v>0</v>
      </c>
      <c r="K123" s="361"/>
      <c r="L123" s="361">
        <f>IF(L24=2,'1.2.1.B. Partneris-1'!R39,'1.2.1.B. Partneris-1'!R39*L24)</f>
        <v>0</v>
      </c>
      <c r="M123" s="361"/>
      <c r="N123" s="361">
        <f>IF(N24=2,'1.2.1.B. Partneris-1'!T39,'1.2.1.B. Partneris-1'!T39*N24)</f>
        <v>0</v>
      </c>
      <c r="O123" s="361"/>
      <c r="P123" s="361">
        <f>IF(P24=2,'1.2.1.B. Partneris-1'!V39,'1.2.1.B. Partneris-1'!V39*P24)</f>
        <v>0</v>
      </c>
      <c r="Q123" s="361"/>
      <c r="R123" s="361">
        <f>IF(R24=2,'1.2.1.B. Partneris-1'!X39,'1.2.1.B. Partneris-1'!X39*R24)</f>
        <v>0</v>
      </c>
      <c r="S123" s="361"/>
      <c r="T123" s="485">
        <f>SUM(B123:R123)</f>
        <v>0</v>
      </c>
      <c r="U123" s="482" t="e">
        <f t="shared" si="127"/>
        <v>#DIV/0!</v>
      </c>
    </row>
    <row r="124" spans="1:21" ht="12.75" customHeight="1" x14ac:dyDescent="0.2">
      <c r="A124" s="604" t="str">
        <f>A$14</f>
        <v>Publiskās neattiecināmās izmaksas</v>
      </c>
      <c r="B124" s="520"/>
      <c r="C124" s="520"/>
      <c r="D124" s="520"/>
      <c r="E124" s="520"/>
      <c r="F124" s="520"/>
      <c r="G124" s="520"/>
      <c r="H124" s="520"/>
      <c r="I124" s="520"/>
      <c r="J124" s="520"/>
      <c r="K124" s="520"/>
      <c r="L124" s="520"/>
      <c r="M124" s="520"/>
      <c r="N124" s="520"/>
      <c r="O124" s="520"/>
      <c r="P124" s="520"/>
      <c r="Q124" s="520"/>
      <c r="R124" s="520"/>
      <c r="S124" s="520"/>
      <c r="T124" s="481">
        <f t="shared" ref="T124:T126" si="130">SUM(B124:R124)</f>
        <v>0</v>
      </c>
      <c r="U124" s="519" t="s">
        <v>228</v>
      </c>
    </row>
    <row r="125" spans="1:21" ht="12.75" customHeight="1" x14ac:dyDescent="0.2">
      <c r="A125" s="604" t="str">
        <f>A$15</f>
        <v>Privātās neattiecināmās izmaksas</v>
      </c>
      <c r="B125" s="518">
        <f>IF(B24=2,'1.2.1.B. Partneris-1'!I39,'1.2.1.B. Partneris-1'!I39*B24)</f>
        <v>0</v>
      </c>
      <c r="C125" s="518"/>
      <c r="D125" s="518">
        <f>IF(D24=2,'1.2.1.B. Partneris-1'!K39+'1.2.1.B. Partneris-1'!I39,'1.2.1.B. Partneris-1'!K39*D24)</f>
        <v>0</v>
      </c>
      <c r="E125" s="518"/>
      <c r="F125" s="518">
        <f>IF(F24=2,'1.2.1.B. Partneris-1'!M39+'1.2.1.B. Partneris-1'!K39+'1.2.1.B. Partneris-1'!I39,'1.2.1.B. Partneris-1'!M39*F24)</f>
        <v>0</v>
      </c>
      <c r="G125" s="518"/>
      <c r="H125" s="518">
        <f>IF(H24=2,'1.2.1.B. Partneris-1'!O39+'1.2.1.B. Partneris-1'!M39+'1.2.1.B. Partneris-1'!K39+'1.2.1.B. Partneris-1'!I39,'1.2.1.B. Partneris-1'!O39*H24)</f>
        <v>0</v>
      </c>
      <c r="I125" s="518"/>
      <c r="J125" s="518">
        <f>IF(J24=2,'1.2.1.B. Partneris-1'!Q39,'1.2.1.B. Partneris-1'!Q39*J24)</f>
        <v>0</v>
      </c>
      <c r="K125" s="518"/>
      <c r="L125" s="518">
        <f>IF(L24=2,'1.2.1.B. Partneris-1'!S39,'1.2.1.B. Partneris-1'!S39*L24)</f>
        <v>0</v>
      </c>
      <c r="M125" s="518"/>
      <c r="N125" s="518">
        <f>IF(N24=2,'1.2.1.B. Partneris-1'!U39,'1.2.1.B. Partneris-1'!U39*N24)</f>
        <v>0</v>
      </c>
      <c r="O125" s="518"/>
      <c r="P125" s="518">
        <f>IF(P24=2,'1.2.1.B. Partneris-1'!W39,'1.2.1.B. Partneris-1'!W39*P24)</f>
        <v>0</v>
      </c>
      <c r="Q125" s="518"/>
      <c r="R125" s="518">
        <f>IF(R24=2,'1.2.1.B. Partneris-1'!Y39,'1.2.1.B. Partneris-1'!Y39*R24)</f>
        <v>0</v>
      </c>
      <c r="S125" s="518"/>
      <c r="T125" s="481">
        <f t="shared" si="130"/>
        <v>0</v>
      </c>
      <c r="U125" s="519" t="s">
        <v>228</v>
      </c>
    </row>
    <row r="126" spans="1:21" ht="12.75" customHeight="1" x14ac:dyDescent="0.2">
      <c r="A126" s="484" t="str">
        <f>A$16</f>
        <v>Neattiecināmās izmaksas kopā</v>
      </c>
      <c r="B126" s="361">
        <f>SUM(B124:B125)</f>
        <v>0</v>
      </c>
      <c r="C126" s="361"/>
      <c r="D126" s="361">
        <f t="shared" ref="D126:R126" si="131">SUM(D124:D125)</f>
        <v>0</v>
      </c>
      <c r="E126" s="361"/>
      <c r="F126" s="361">
        <f t="shared" si="131"/>
        <v>0</v>
      </c>
      <c r="G126" s="361"/>
      <c r="H126" s="361">
        <f t="shared" si="131"/>
        <v>0</v>
      </c>
      <c r="I126" s="361"/>
      <c r="J126" s="361">
        <f t="shared" si="131"/>
        <v>0</v>
      </c>
      <c r="K126" s="361"/>
      <c r="L126" s="361">
        <f t="shared" si="131"/>
        <v>0</v>
      </c>
      <c r="M126" s="361"/>
      <c r="N126" s="361">
        <f t="shared" si="131"/>
        <v>0</v>
      </c>
      <c r="O126" s="361"/>
      <c r="P126" s="361">
        <f t="shared" si="131"/>
        <v>0</v>
      </c>
      <c r="Q126" s="361"/>
      <c r="R126" s="361">
        <f t="shared" si="131"/>
        <v>0</v>
      </c>
      <c r="S126" s="361"/>
      <c r="T126" s="485">
        <f t="shared" si="130"/>
        <v>0</v>
      </c>
      <c r="U126" s="519" t="s">
        <v>228</v>
      </c>
    </row>
    <row r="127" spans="1:21" ht="12.75" customHeight="1" x14ac:dyDescent="0.25">
      <c r="A127" s="490" t="str">
        <f>A$17</f>
        <v>Kopējās izmaksas</v>
      </c>
      <c r="B127" s="491">
        <f>B123+B126</f>
        <v>0</v>
      </c>
      <c r="C127" s="491"/>
      <c r="D127" s="491">
        <f t="shared" ref="D127:R127" si="132">D123+D126</f>
        <v>0</v>
      </c>
      <c r="E127" s="491"/>
      <c r="F127" s="491">
        <f t="shared" si="132"/>
        <v>0</v>
      </c>
      <c r="G127" s="491"/>
      <c r="H127" s="491">
        <f t="shared" si="132"/>
        <v>0</v>
      </c>
      <c r="I127" s="491"/>
      <c r="J127" s="491">
        <f t="shared" si="132"/>
        <v>0</v>
      </c>
      <c r="K127" s="491"/>
      <c r="L127" s="491">
        <f t="shared" si="132"/>
        <v>0</v>
      </c>
      <c r="M127" s="491"/>
      <c r="N127" s="491">
        <f t="shared" si="132"/>
        <v>0</v>
      </c>
      <c r="O127" s="491"/>
      <c r="P127" s="491">
        <f t="shared" si="132"/>
        <v>0</v>
      </c>
      <c r="Q127" s="491"/>
      <c r="R127" s="491">
        <f t="shared" si="132"/>
        <v>0</v>
      </c>
      <c r="S127" s="491"/>
      <c r="T127" s="485">
        <f>SUM(B127:R127)</f>
        <v>0</v>
      </c>
      <c r="U127" s="519" t="s">
        <v>228</v>
      </c>
    </row>
    <row r="128" spans="1:21" ht="12.75" customHeight="1" x14ac:dyDescent="0.25">
      <c r="A128" s="506"/>
      <c r="B128" s="506"/>
      <c r="C128" s="506"/>
      <c r="D128" s="506"/>
      <c r="E128" s="506"/>
      <c r="F128" s="506"/>
      <c r="G128" s="506"/>
      <c r="H128" s="506"/>
      <c r="I128" s="506"/>
      <c r="J128" s="506"/>
      <c r="K128" s="506"/>
      <c r="L128" s="506"/>
      <c r="M128" s="506"/>
      <c r="N128" s="506"/>
      <c r="O128" s="506"/>
      <c r="P128" s="506"/>
      <c r="Q128" s="506"/>
      <c r="R128" s="506"/>
      <c r="S128" s="506"/>
      <c r="T128" s="506"/>
      <c r="U128" s="506"/>
    </row>
    <row r="129" spans="1:23" ht="24" customHeight="1" x14ac:dyDescent="0.2">
      <c r="A129" s="521" t="s">
        <v>237</v>
      </c>
      <c r="B129" s="509">
        <f>'1.2.1.B. Partneris-1'!C3</f>
        <v>0</v>
      </c>
      <c r="C129" s="510"/>
      <c r="D129" s="510"/>
      <c r="E129" s="510"/>
      <c r="F129" s="509">
        <f>'1.2.1.B. Partneris-1'!H3</f>
        <v>0</v>
      </c>
      <c r="G129" s="510"/>
      <c r="H129" s="511"/>
      <c r="I129" s="510"/>
      <c r="J129" s="511" t="s">
        <v>308</v>
      </c>
      <c r="K129" s="510"/>
      <c r="L129" s="513">
        <f>'1.2.1.B. Partneris-1'!C22</f>
        <v>1</v>
      </c>
      <c r="M129" s="510"/>
      <c r="N129" s="514" t="s">
        <v>324</v>
      </c>
      <c r="O129" s="510"/>
      <c r="P129" s="511"/>
      <c r="Q129" s="510"/>
      <c r="R129" s="511"/>
      <c r="S129" s="510"/>
      <c r="T129" s="511"/>
      <c r="U129" s="511"/>
      <c r="W129" s="386">
        <f>IF(F129=Dati!$J$3,1,IF(F129=Dati!$J$4,2,IF(F129=Dati!$J$5,3,0)))</f>
        <v>0</v>
      </c>
    </row>
    <row r="130" spans="1:23" x14ac:dyDescent="0.2">
      <c r="A130" s="476" t="s">
        <v>221</v>
      </c>
      <c r="B130" s="477">
        <f>B$3</f>
        <v>2023</v>
      </c>
      <c r="C130" s="477"/>
      <c r="D130" s="477">
        <f>D$3</f>
        <v>2024</v>
      </c>
      <c r="E130" s="477"/>
      <c r="F130" s="477">
        <f>F$3</f>
        <v>2025</v>
      </c>
      <c r="G130" s="477"/>
      <c r="H130" s="477" t="str">
        <f>H$3</f>
        <v>X</v>
      </c>
      <c r="I130" s="477"/>
      <c r="J130" s="477" t="str">
        <f>J$3</f>
        <v>X</v>
      </c>
      <c r="K130" s="477"/>
      <c r="L130" s="477" t="str">
        <f>L$3</f>
        <v>X</v>
      </c>
      <c r="M130" s="477"/>
      <c r="N130" s="477" t="str">
        <f>N$3</f>
        <v>X</v>
      </c>
      <c r="O130" s="477"/>
      <c r="P130" s="477" t="str">
        <f>P$3</f>
        <v>X</v>
      </c>
      <c r="Q130" s="477"/>
      <c r="R130" s="477" t="str">
        <f>R$3</f>
        <v>X</v>
      </c>
      <c r="S130" s="477"/>
      <c r="T130" s="477"/>
      <c r="U130" s="477"/>
    </row>
    <row r="131" spans="1:23" x14ac:dyDescent="0.2">
      <c r="A131" s="515"/>
      <c r="B131" s="478" t="s">
        <v>222</v>
      </c>
      <c r="C131" s="478"/>
      <c r="D131" s="478" t="s">
        <v>222</v>
      </c>
      <c r="E131" s="478"/>
      <c r="F131" s="478" t="s">
        <v>222</v>
      </c>
      <c r="G131" s="478"/>
      <c r="H131" s="478" t="s">
        <v>222</v>
      </c>
      <c r="I131" s="478"/>
      <c r="J131" s="478" t="s">
        <v>222</v>
      </c>
      <c r="K131" s="478"/>
      <c r="L131" s="478" t="s">
        <v>222</v>
      </c>
      <c r="M131" s="478"/>
      <c r="N131" s="478" t="s">
        <v>222</v>
      </c>
      <c r="O131" s="478"/>
      <c r="P131" s="478" t="s">
        <v>222</v>
      </c>
      <c r="Q131" s="478"/>
      <c r="R131" s="478" t="s">
        <v>222</v>
      </c>
      <c r="S131" s="478"/>
      <c r="T131" s="478" t="s">
        <v>112</v>
      </c>
      <c r="U131" s="478" t="s">
        <v>59</v>
      </c>
    </row>
    <row r="132" spans="1:23" ht="12.75" customHeight="1" x14ac:dyDescent="0.2">
      <c r="A132" s="516" t="str">
        <f>A$5</f>
        <v>Attīstības un noturības mehānisma finansējums</v>
      </c>
      <c r="B132" s="517">
        <f>B140*$L$129</f>
        <v>0</v>
      </c>
      <c r="C132" s="517"/>
      <c r="D132" s="517">
        <f t="shared" ref="D132:R132" si="133">D140*$L$129</f>
        <v>0</v>
      </c>
      <c r="E132" s="517"/>
      <c r="F132" s="517">
        <f t="shared" si="133"/>
        <v>0</v>
      </c>
      <c r="G132" s="517"/>
      <c r="H132" s="517">
        <f t="shared" si="133"/>
        <v>0</v>
      </c>
      <c r="I132" s="517"/>
      <c r="J132" s="517">
        <f t="shared" si="133"/>
        <v>0</v>
      </c>
      <c r="K132" s="517"/>
      <c r="L132" s="517">
        <f t="shared" si="133"/>
        <v>0</v>
      </c>
      <c r="M132" s="517"/>
      <c r="N132" s="517">
        <f t="shared" si="133"/>
        <v>0</v>
      </c>
      <c r="O132" s="517"/>
      <c r="P132" s="517">
        <f t="shared" si="133"/>
        <v>0</v>
      </c>
      <c r="Q132" s="517"/>
      <c r="R132" s="517">
        <f t="shared" si="133"/>
        <v>0</v>
      </c>
      <c r="S132" s="517"/>
      <c r="T132" s="481">
        <f t="shared" ref="T132:T139" si="134">SUM(B132:R132)</f>
        <v>0</v>
      </c>
      <c r="U132" s="482" t="e">
        <f>T132/$T$140</f>
        <v>#DIV/0!</v>
      </c>
    </row>
    <row r="133" spans="1:23" ht="12.75" customHeight="1" x14ac:dyDescent="0.2">
      <c r="A133" s="604" t="str">
        <f>A$6</f>
        <v>Nacionālais publiskais finansējums</v>
      </c>
      <c r="B133" s="517"/>
      <c r="C133" s="517"/>
      <c r="D133" s="517"/>
      <c r="E133" s="517"/>
      <c r="F133" s="517"/>
      <c r="G133" s="517"/>
      <c r="H133" s="517"/>
      <c r="I133" s="517"/>
      <c r="J133" s="517"/>
      <c r="K133" s="517"/>
      <c r="L133" s="517"/>
      <c r="M133" s="517"/>
      <c r="N133" s="517"/>
      <c r="O133" s="517"/>
      <c r="P133" s="517"/>
      <c r="Q133" s="517"/>
      <c r="R133" s="517"/>
      <c r="S133" s="517"/>
      <c r="T133" s="481"/>
      <c r="U133" s="482"/>
    </row>
    <row r="134" spans="1:23" ht="12.75" customHeight="1" x14ac:dyDescent="0.2">
      <c r="A134" s="604" t="str">
        <f>A$7</f>
        <v>Valsts budžeta finansējums</v>
      </c>
      <c r="B134" s="517"/>
      <c r="C134" s="517"/>
      <c r="D134" s="517"/>
      <c r="E134" s="517"/>
      <c r="F134" s="517"/>
      <c r="G134" s="517"/>
      <c r="H134" s="517"/>
      <c r="I134" s="517"/>
      <c r="J134" s="517"/>
      <c r="K134" s="517"/>
      <c r="L134" s="517"/>
      <c r="M134" s="517"/>
      <c r="N134" s="517"/>
      <c r="O134" s="517"/>
      <c r="P134" s="517"/>
      <c r="Q134" s="517"/>
      <c r="R134" s="517"/>
      <c r="S134" s="517"/>
      <c r="T134" s="481">
        <f t="shared" si="134"/>
        <v>0</v>
      </c>
      <c r="U134" s="482" t="e">
        <f t="shared" ref="U134:U140" si="135">T134/$T$140</f>
        <v>#DIV/0!</v>
      </c>
    </row>
    <row r="135" spans="1:23" ht="12.75" customHeight="1" x14ac:dyDescent="0.2">
      <c r="A135" s="604" t="str">
        <f>A$8</f>
        <v>Valsts budžeta dotācija pašvaldībām</v>
      </c>
      <c r="B135" s="518"/>
      <c r="C135" s="518"/>
      <c r="D135" s="518"/>
      <c r="E135" s="518"/>
      <c r="F135" s="518"/>
      <c r="G135" s="518"/>
      <c r="H135" s="518"/>
      <c r="I135" s="518"/>
      <c r="J135" s="518"/>
      <c r="K135" s="518"/>
      <c r="L135" s="518"/>
      <c r="M135" s="518"/>
      <c r="N135" s="518"/>
      <c r="O135" s="518"/>
      <c r="P135" s="518"/>
      <c r="Q135" s="518"/>
      <c r="R135" s="518"/>
      <c r="S135" s="518"/>
      <c r="T135" s="481">
        <f t="shared" si="134"/>
        <v>0</v>
      </c>
      <c r="U135" s="482" t="e">
        <f t="shared" si="135"/>
        <v>#DIV/0!</v>
      </c>
    </row>
    <row r="136" spans="1:23" ht="12.75" customHeight="1" x14ac:dyDescent="0.2">
      <c r="A136" s="483" t="str">
        <f>A$9</f>
        <v>Pašvaldības finansējums</v>
      </c>
      <c r="B136" s="518"/>
      <c r="C136" s="518"/>
      <c r="D136" s="518"/>
      <c r="E136" s="518"/>
      <c r="F136" s="518"/>
      <c r="G136" s="518"/>
      <c r="H136" s="518"/>
      <c r="I136" s="518"/>
      <c r="J136" s="518"/>
      <c r="K136" s="518"/>
      <c r="L136" s="518"/>
      <c r="M136" s="518"/>
      <c r="N136" s="518"/>
      <c r="O136" s="518"/>
      <c r="P136" s="518"/>
      <c r="Q136" s="518"/>
      <c r="R136" s="518"/>
      <c r="S136" s="518"/>
      <c r="T136" s="481">
        <f t="shared" si="134"/>
        <v>0</v>
      </c>
      <c r="U136" s="482" t="e">
        <f t="shared" si="135"/>
        <v>#DIV/0!</v>
      </c>
    </row>
    <row r="137" spans="1:23" s="305" customFormat="1" ht="12.75" customHeight="1" x14ac:dyDescent="0.2">
      <c r="A137" s="483" t="str">
        <f>A$10</f>
        <v>Cits publiskais finansējums</v>
      </c>
      <c r="B137" s="518"/>
      <c r="C137" s="518"/>
      <c r="D137" s="518"/>
      <c r="E137" s="518"/>
      <c r="F137" s="518"/>
      <c r="G137" s="518"/>
      <c r="H137" s="518"/>
      <c r="I137" s="518"/>
      <c r="J137" s="518"/>
      <c r="K137" s="518"/>
      <c r="L137" s="518"/>
      <c r="M137" s="518"/>
      <c r="N137" s="518"/>
      <c r="O137" s="518"/>
      <c r="P137" s="518"/>
      <c r="Q137" s="518"/>
      <c r="R137" s="518"/>
      <c r="S137" s="518"/>
      <c r="T137" s="481">
        <f t="shared" si="134"/>
        <v>0</v>
      </c>
      <c r="U137" s="482" t="e">
        <f t="shared" si="135"/>
        <v>#DIV/0!</v>
      </c>
    </row>
    <row r="138" spans="1:23" ht="12.75" customHeight="1" x14ac:dyDescent="0.2">
      <c r="A138" s="484" t="str">
        <f>A$11</f>
        <v>Publiskās attiecināmās izmaksas</v>
      </c>
      <c r="B138" s="361">
        <f>SUM(B132:B137)</f>
        <v>0</v>
      </c>
      <c r="C138" s="361"/>
      <c r="D138" s="361">
        <f t="shared" ref="D138:R138" si="136">SUM(D132:D137)</f>
        <v>0</v>
      </c>
      <c r="E138" s="361"/>
      <c r="F138" s="361">
        <f t="shared" si="136"/>
        <v>0</v>
      </c>
      <c r="G138" s="361"/>
      <c r="H138" s="361">
        <f t="shared" si="136"/>
        <v>0</v>
      </c>
      <c r="I138" s="361"/>
      <c r="J138" s="361">
        <f t="shared" si="136"/>
        <v>0</v>
      </c>
      <c r="K138" s="361"/>
      <c r="L138" s="361">
        <f t="shared" si="136"/>
        <v>0</v>
      </c>
      <c r="M138" s="361"/>
      <c r="N138" s="361">
        <f t="shared" si="136"/>
        <v>0</v>
      </c>
      <c r="O138" s="361"/>
      <c r="P138" s="361">
        <f t="shared" si="136"/>
        <v>0</v>
      </c>
      <c r="Q138" s="361"/>
      <c r="R138" s="361">
        <f t="shared" si="136"/>
        <v>0</v>
      </c>
      <c r="S138" s="361"/>
      <c r="T138" s="485">
        <f t="shared" si="134"/>
        <v>0</v>
      </c>
      <c r="U138" s="482" t="e">
        <f t="shared" si="135"/>
        <v>#DIV/0!</v>
      </c>
    </row>
    <row r="139" spans="1:23" ht="12.75" customHeight="1" x14ac:dyDescent="0.2">
      <c r="A139" s="483" t="str">
        <f>A$12</f>
        <v>Privātais finansējums</v>
      </c>
      <c r="B139" s="518"/>
      <c r="C139" s="518"/>
      <c r="D139" s="518"/>
      <c r="E139" s="518"/>
      <c r="F139" s="518"/>
      <c r="G139" s="518"/>
      <c r="H139" s="518"/>
      <c r="I139" s="518"/>
      <c r="J139" s="518"/>
      <c r="K139" s="518"/>
      <c r="L139" s="518"/>
      <c r="M139" s="518"/>
      <c r="N139" s="518"/>
      <c r="O139" s="518"/>
      <c r="P139" s="518"/>
      <c r="Q139" s="518"/>
      <c r="R139" s="518"/>
      <c r="S139" s="518"/>
      <c r="T139" s="481">
        <f t="shared" si="134"/>
        <v>0</v>
      </c>
      <c r="U139" s="482" t="e">
        <f t="shared" si="135"/>
        <v>#DIV/0!</v>
      </c>
    </row>
    <row r="140" spans="1:23" ht="12.75" customHeight="1" x14ac:dyDescent="0.2">
      <c r="A140" s="484" t="str">
        <f>A$13</f>
        <v>Kopējās attiecināmās izmaksas</v>
      </c>
      <c r="B140" s="361">
        <f>IF(B24=2,'1.2.1.B. Partneris-1'!H40,'1.2.1.B. Partneris-1'!H40*B24)</f>
        <v>0</v>
      </c>
      <c r="C140" s="361"/>
      <c r="D140" s="361">
        <f>IF(D24=2,'1.2.1.B. Partneris-1'!J40+'1.2.1.B. Partneris-1'!H40,'1.2.1.B. Partneris-1'!J40*D24)</f>
        <v>0</v>
      </c>
      <c r="E140" s="361"/>
      <c r="F140" s="361">
        <f>IF(F24=2,'1.2.1.B. Partneris-1'!L40+'1.2.1.B. Partneris-1'!J40+'1.2.1.B. Partneris-1'!H40,'1.2.1.B. Partneris-1'!L40*F24)</f>
        <v>0</v>
      </c>
      <c r="G140" s="361"/>
      <c r="H140" s="361">
        <f>IF(H24=2,'1.2.1.B. Partneris-1'!N40+'1.2.1.B. Partneris-1'!L40+'1.2.1.B. Partneris-1'!J40+'1.2.1.B. Partneris-1'!H40,'1.2.1.B. Partneris-1'!N40*H24)</f>
        <v>0</v>
      </c>
      <c r="I140" s="361"/>
      <c r="J140" s="361">
        <f>IF(J24=2,'1.2.1.B. Partneris-1'!P40,'1.2.1.B. Partneris-1'!P40*J24)</f>
        <v>0</v>
      </c>
      <c r="K140" s="361"/>
      <c r="L140" s="361">
        <f>IF(L24=2,'1.2.1.B. Partneris-1'!R40,'1.2.1.B. Partneris-1'!R40*L24)</f>
        <v>0</v>
      </c>
      <c r="M140" s="361"/>
      <c r="N140" s="361">
        <f>IF(N24=2,'1.2.1.B. Partneris-1'!T40,'1.2.1.B. Partneris-1'!T40*N24)</f>
        <v>0</v>
      </c>
      <c r="O140" s="361"/>
      <c r="P140" s="361">
        <f>IF(P24=2,'1.2.1.B. Partneris-1'!V40,'1.2.1.B. Partneris-1'!V40*P24)</f>
        <v>0</v>
      </c>
      <c r="Q140" s="361"/>
      <c r="R140" s="361">
        <f>IF(R24=2,'1.2.1.B. Partneris-1'!X40,'1.2.1.B. Partneris-1'!X40*R24)</f>
        <v>0</v>
      </c>
      <c r="S140" s="361"/>
      <c r="T140" s="485">
        <f>SUM(B140:R140)</f>
        <v>0</v>
      </c>
      <c r="U140" s="482" t="e">
        <f t="shared" si="135"/>
        <v>#DIV/0!</v>
      </c>
    </row>
    <row r="141" spans="1:23" ht="12.75" customHeight="1" x14ac:dyDescent="0.2">
      <c r="A141" s="604" t="str">
        <f>A$14</f>
        <v>Publiskās neattiecināmās izmaksas</v>
      </c>
      <c r="B141" s="520"/>
      <c r="C141" s="520"/>
      <c r="D141" s="520"/>
      <c r="E141" s="520"/>
      <c r="F141" s="520"/>
      <c r="G141" s="520"/>
      <c r="H141" s="520"/>
      <c r="I141" s="520"/>
      <c r="J141" s="520"/>
      <c r="K141" s="520"/>
      <c r="L141" s="520"/>
      <c r="M141" s="520"/>
      <c r="N141" s="520"/>
      <c r="O141" s="520"/>
      <c r="P141" s="520"/>
      <c r="Q141" s="520"/>
      <c r="R141" s="520"/>
      <c r="S141" s="520"/>
      <c r="T141" s="481">
        <f t="shared" ref="T141:T143" si="137">SUM(B141:R141)</f>
        <v>0</v>
      </c>
      <c r="U141" s="519" t="s">
        <v>228</v>
      </c>
    </row>
    <row r="142" spans="1:23" ht="12.75" customHeight="1" x14ac:dyDescent="0.2">
      <c r="A142" s="604" t="str">
        <f>A$15</f>
        <v>Privātās neattiecināmās izmaksas</v>
      </c>
      <c r="B142" s="518">
        <f>IF(B24=2,'1.2.1.B. Partneris-1'!I40,'1.2.1.B. Partneris-1'!I40*B24)</f>
        <v>0</v>
      </c>
      <c r="C142" s="518"/>
      <c r="D142" s="518">
        <f>IF(D24=2,'1.2.1.B. Partneris-1'!K40+'1.2.1.B. Partneris-1'!I40,'1.2.1.B. Partneris-1'!K40*D24)</f>
        <v>0</v>
      </c>
      <c r="E142" s="518"/>
      <c r="F142" s="518">
        <f>IF(F24=2,'1.2.1.B. Partneris-1'!M40+'1.2.1.B. Partneris-1'!K40+'1.2.1.B. Partneris-1'!I40,'1.2.1.B. Partneris-1'!M40*F24)</f>
        <v>0</v>
      </c>
      <c r="G142" s="518"/>
      <c r="H142" s="518">
        <f>IF(H24=2,'1.2.1.B. Partneris-1'!O40+'1.2.1.B. Partneris-1'!M40+'1.2.1.B. Partneris-1'!K40+'1.2.1.B. Partneris-1'!I40,'1.2.1.B. Partneris-1'!O40*H24)</f>
        <v>0</v>
      </c>
      <c r="I142" s="518"/>
      <c r="J142" s="518">
        <f>IF(J24=2,'1.2.1.B. Partneris-1'!Q40,'1.2.1.B. Partneris-1'!Q40*J24)</f>
        <v>0</v>
      </c>
      <c r="K142" s="518"/>
      <c r="L142" s="518">
        <f>IF(L24=2,'1.2.1.B. Partneris-1'!S40,'1.2.1.B. Partneris-1'!S40*L24)</f>
        <v>0</v>
      </c>
      <c r="M142" s="518"/>
      <c r="N142" s="518">
        <f>IF(N24=2,'1.2.1.B. Partneris-1'!U40,'1.2.1.B. Partneris-1'!U40*N24)</f>
        <v>0</v>
      </c>
      <c r="O142" s="518"/>
      <c r="P142" s="518">
        <f>IF(P24=2,'1.2.1.B. Partneris-1'!W40,'1.2.1.B. Partneris-1'!W40*P24)</f>
        <v>0</v>
      </c>
      <c r="Q142" s="518"/>
      <c r="R142" s="518">
        <f>IF(R24=2,'1.2.1.B. Partneris-1'!Y40,'1.2.1.B. Partneris-1'!Y40*R24)</f>
        <v>0</v>
      </c>
      <c r="S142" s="518"/>
      <c r="T142" s="481">
        <f t="shared" si="137"/>
        <v>0</v>
      </c>
      <c r="U142" s="519" t="s">
        <v>228</v>
      </c>
    </row>
    <row r="143" spans="1:23" ht="12.75" customHeight="1" x14ac:dyDescent="0.2">
      <c r="A143" s="484" t="str">
        <f>A$16</f>
        <v>Neattiecināmās izmaksas kopā</v>
      </c>
      <c r="B143" s="361">
        <f>SUM(B141:B142)</f>
        <v>0</v>
      </c>
      <c r="C143" s="361"/>
      <c r="D143" s="361">
        <f t="shared" ref="D143:R143" si="138">SUM(D141:D142)</f>
        <v>0</v>
      </c>
      <c r="E143" s="361"/>
      <c r="F143" s="361">
        <f t="shared" si="138"/>
        <v>0</v>
      </c>
      <c r="G143" s="361"/>
      <c r="H143" s="361">
        <f t="shared" si="138"/>
        <v>0</v>
      </c>
      <c r="I143" s="361"/>
      <c r="J143" s="361">
        <f t="shared" si="138"/>
        <v>0</v>
      </c>
      <c r="K143" s="361"/>
      <c r="L143" s="361">
        <f t="shared" si="138"/>
        <v>0</v>
      </c>
      <c r="M143" s="361"/>
      <c r="N143" s="361">
        <f t="shared" si="138"/>
        <v>0</v>
      </c>
      <c r="O143" s="361"/>
      <c r="P143" s="361">
        <f t="shared" si="138"/>
        <v>0</v>
      </c>
      <c r="Q143" s="361"/>
      <c r="R143" s="361">
        <f t="shared" si="138"/>
        <v>0</v>
      </c>
      <c r="S143" s="361"/>
      <c r="T143" s="485">
        <f t="shared" si="137"/>
        <v>0</v>
      </c>
      <c r="U143" s="519" t="s">
        <v>228</v>
      </c>
    </row>
    <row r="144" spans="1:23" ht="12.75" customHeight="1" x14ac:dyDescent="0.25">
      <c r="A144" s="490" t="str">
        <f>A$17</f>
        <v>Kopējās izmaksas</v>
      </c>
      <c r="B144" s="491">
        <f>B140+B143</f>
        <v>0</v>
      </c>
      <c r="C144" s="491"/>
      <c r="D144" s="491">
        <f t="shared" ref="D144:R144" si="139">D140+D143</f>
        <v>0</v>
      </c>
      <c r="E144" s="491"/>
      <c r="F144" s="491">
        <f t="shared" si="139"/>
        <v>0</v>
      </c>
      <c r="G144" s="491"/>
      <c r="H144" s="491">
        <f t="shared" si="139"/>
        <v>0</v>
      </c>
      <c r="I144" s="491"/>
      <c r="J144" s="491">
        <f t="shared" si="139"/>
        <v>0</v>
      </c>
      <c r="K144" s="491"/>
      <c r="L144" s="491">
        <f t="shared" si="139"/>
        <v>0</v>
      </c>
      <c r="M144" s="491"/>
      <c r="N144" s="491">
        <f t="shared" si="139"/>
        <v>0</v>
      </c>
      <c r="O144" s="491"/>
      <c r="P144" s="491">
        <f t="shared" si="139"/>
        <v>0</v>
      </c>
      <c r="Q144" s="491"/>
      <c r="R144" s="491">
        <f t="shared" si="139"/>
        <v>0</v>
      </c>
      <c r="S144" s="491"/>
      <c r="T144" s="485">
        <f>SUM(B144:R144)</f>
        <v>0</v>
      </c>
      <c r="U144" s="519" t="s">
        <v>228</v>
      </c>
    </row>
    <row r="145" spans="1:24" ht="12.75" customHeight="1" x14ac:dyDescent="0.25">
      <c r="A145" s="506"/>
      <c r="B145" s="506"/>
      <c r="C145" s="506"/>
      <c r="D145" s="506"/>
      <c r="E145" s="506"/>
      <c r="F145" s="506"/>
      <c r="G145" s="506"/>
      <c r="H145" s="506"/>
      <c r="I145" s="506"/>
      <c r="J145" s="506"/>
      <c r="K145" s="506"/>
      <c r="L145" s="506"/>
      <c r="M145" s="506"/>
      <c r="N145" s="506"/>
      <c r="O145" s="506"/>
      <c r="P145" s="506"/>
      <c r="Q145" s="506"/>
      <c r="R145" s="506"/>
      <c r="S145" s="506"/>
      <c r="T145" s="506"/>
      <c r="U145" s="506"/>
    </row>
    <row r="146" spans="1:24" ht="24" customHeight="1" x14ac:dyDescent="0.2">
      <c r="A146" s="521" t="s">
        <v>237</v>
      </c>
      <c r="B146" s="509">
        <f>'1.2.1.C. Partneris-1'!C3</f>
        <v>0</v>
      </c>
      <c r="C146" s="510"/>
      <c r="D146" s="510"/>
      <c r="E146" s="510"/>
      <c r="F146" s="509">
        <f>'1.2.1.C. Partneris-1'!H3</f>
        <v>0</v>
      </c>
      <c r="G146" s="510"/>
      <c r="H146" s="511"/>
      <c r="I146" s="510"/>
      <c r="J146" s="511" t="s">
        <v>308</v>
      </c>
      <c r="K146" s="510"/>
      <c r="L146" s="513">
        <f>'1.2.1.C. Partneris-1'!C36</f>
        <v>1</v>
      </c>
      <c r="M146" s="510"/>
      <c r="N146" s="514" t="s">
        <v>323</v>
      </c>
      <c r="O146" s="510"/>
      <c r="P146" s="511"/>
      <c r="Q146" s="510"/>
      <c r="R146" s="511"/>
      <c r="S146" s="510"/>
      <c r="T146" s="511"/>
      <c r="U146" s="511"/>
      <c r="W146" s="386">
        <f>IF(F146=Dati!$J$3,1,IF(F146=Dati!$J$4,2,IF(F146=Dati!$J$5,3,0)))</f>
        <v>0</v>
      </c>
      <c r="X146" s="386">
        <f>'1.2.1.C. Partneris-1'!AQ4</f>
        <v>0</v>
      </c>
    </row>
    <row r="147" spans="1:24" x14ac:dyDescent="0.2">
      <c r="A147" s="476" t="s">
        <v>221</v>
      </c>
      <c r="B147" s="477">
        <f>B$3</f>
        <v>2023</v>
      </c>
      <c r="C147" s="477"/>
      <c r="D147" s="477">
        <f>D$3</f>
        <v>2024</v>
      </c>
      <c r="E147" s="477"/>
      <c r="F147" s="477">
        <f>F$3</f>
        <v>2025</v>
      </c>
      <c r="G147" s="477"/>
      <c r="H147" s="477" t="str">
        <f>H$3</f>
        <v>X</v>
      </c>
      <c r="I147" s="477"/>
      <c r="J147" s="477" t="str">
        <f>J$3</f>
        <v>X</v>
      </c>
      <c r="K147" s="477"/>
      <c r="L147" s="477" t="str">
        <f>L$3</f>
        <v>X</v>
      </c>
      <c r="M147" s="477"/>
      <c r="N147" s="477" t="str">
        <f>N$3</f>
        <v>X</v>
      </c>
      <c r="O147" s="477"/>
      <c r="P147" s="477" t="str">
        <f>P$3</f>
        <v>X</v>
      </c>
      <c r="Q147" s="477"/>
      <c r="R147" s="477" t="str">
        <f>R$3</f>
        <v>X</v>
      </c>
      <c r="S147" s="477"/>
      <c r="T147" s="477"/>
      <c r="U147" s="477"/>
    </row>
    <row r="148" spans="1:24" x14ac:dyDescent="0.2">
      <c r="A148" s="515"/>
      <c r="B148" s="478" t="s">
        <v>222</v>
      </c>
      <c r="C148" s="478"/>
      <c r="D148" s="478" t="s">
        <v>222</v>
      </c>
      <c r="E148" s="478"/>
      <c r="F148" s="478" t="s">
        <v>222</v>
      </c>
      <c r="G148" s="478"/>
      <c r="H148" s="478" t="s">
        <v>222</v>
      </c>
      <c r="I148" s="478"/>
      <c r="J148" s="478" t="s">
        <v>222</v>
      </c>
      <c r="K148" s="478"/>
      <c r="L148" s="478" t="s">
        <v>222</v>
      </c>
      <c r="M148" s="478"/>
      <c r="N148" s="478" t="s">
        <v>222</v>
      </c>
      <c r="O148" s="478"/>
      <c r="P148" s="478" t="s">
        <v>222</v>
      </c>
      <c r="Q148" s="478"/>
      <c r="R148" s="478" t="s">
        <v>222</v>
      </c>
      <c r="S148" s="478"/>
      <c r="T148" s="478" t="s">
        <v>112</v>
      </c>
      <c r="U148" s="478" t="s">
        <v>59</v>
      </c>
    </row>
    <row r="149" spans="1:24" ht="12.75" customHeight="1" x14ac:dyDescent="0.2">
      <c r="A149" s="516" t="str">
        <f>A$5</f>
        <v>Attīstības un noturības mehānisma finansējums</v>
      </c>
      <c r="B149" s="517">
        <f>(B157*$L$146)-B162</f>
        <v>0</v>
      </c>
      <c r="C149" s="517"/>
      <c r="D149" s="517">
        <f t="shared" ref="D149:R149" si="140">(D157*$L$146)-D162</f>
        <v>0</v>
      </c>
      <c r="E149" s="517"/>
      <c r="F149" s="517">
        <f t="shared" si="140"/>
        <v>0</v>
      </c>
      <c r="G149" s="517"/>
      <c r="H149" s="517">
        <f t="shared" si="140"/>
        <v>0</v>
      </c>
      <c r="I149" s="517"/>
      <c r="J149" s="517">
        <f t="shared" si="140"/>
        <v>0</v>
      </c>
      <c r="K149" s="517"/>
      <c r="L149" s="517">
        <f t="shared" si="140"/>
        <v>0</v>
      </c>
      <c r="M149" s="517"/>
      <c r="N149" s="517">
        <f t="shared" si="140"/>
        <v>0</v>
      </c>
      <c r="O149" s="517"/>
      <c r="P149" s="517">
        <f t="shared" si="140"/>
        <v>0</v>
      </c>
      <c r="Q149" s="517"/>
      <c r="R149" s="517">
        <f t="shared" si="140"/>
        <v>0</v>
      </c>
      <c r="S149" s="517"/>
      <c r="T149" s="481">
        <f>SUM(B149:R149)</f>
        <v>0</v>
      </c>
      <c r="U149" s="482" t="e">
        <f>T149/$T$157</f>
        <v>#DIV/0!</v>
      </c>
    </row>
    <row r="150" spans="1:24" ht="12.75" customHeight="1" x14ac:dyDescent="0.2">
      <c r="A150" s="604" t="str">
        <f>A$6</f>
        <v>Nacionālais publiskais finansējums</v>
      </c>
      <c r="B150" s="517"/>
      <c r="C150" s="517"/>
      <c r="D150" s="517"/>
      <c r="E150" s="517"/>
      <c r="F150" s="517"/>
      <c r="G150" s="517"/>
      <c r="H150" s="517"/>
      <c r="I150" s="517"/>
      <c r="J150" s="517"/>
      <c r="K150" s="517"/>
      <c r="L150" s="517"/>
      <c r="M150" s="517"/>
      <c r="N150" s="517"/>
      <c r="O150" s="517"/>
      <c r="P150" s="517"/>
      <c r="Q150" s="517"/>
      <c r="R150" s="517"/>
      <c r="S150" s="517"/>
      <c r="T150" s="481"/>
      <c r="U150" s="482"/>
    </row>
    <row r="151" spans="1:24" ht="12.75" customHeight="1" x14ac:dyDescent="0.2">
      <c r="A151" s="604" t="str">
        <f>A$7</f>
        <v>Valsts budžeta finansējums</v>
      </c>
      <c r="B151" s="517"/>
      <c r="C151" s="517"/>
      <c r="D151" s="517"/>
      <c r="E151" s="517"/>
      <c r="F151" s="517"/>
      <c r="G151" s="517"/>
      <c r="H151" s="517"/>
      <c r="I151" s="517"/>
      <c r="J151" s="517"/>
      <c r="K151" s="517"/>
      <c r="L151" s="517"/>
      <c r="M151" s="517"/>
      <c r="N151" s="517"/>
      <c r="O151" s="517"/>
      <c r="P151" s="517"/>
      <c r="Q151" s="517"/>
      <c r="R151" s="517"/>
      <c r="S151" s="517"/>
      <c r="T151" s="481">
        <f t="shared" ref="T151:T156" si="141">SUM(B151:R151)</f>
        <v>0</v>
      </c>
      <c r="U151" s="482" t="e">
        <f t="shared" ref="U151:U156" si="142">T151/$T$157</f>
        <v>#DIV/0!</v>
      </c>
    </row>
    <row r="152" spans="1:24" ht="12.75" customHeight="1" x14ac:dyDescent="0.2">
      <c r="A152" s="604" t="str">
        <f>A$8</f>
        <v>Valsts budžeta dotācija pašvaldībām</v>
      </c>
      <c r="B152" s="518"/>
      <c r="C152" s="518"/>
      <c r="D152" s="518"/>
      <c r="E152" s="518"/>
      <c r="F152" s="518"/>
      <c r="G152" s="518"/>
      <c r="H152" s="518"/>
      <c r="I152" s="518"/>
      <c r="J152" s="518"/>
      <c r="K152" s="518"/>
      <c r="L152" s="518"/>
      <c r="M152" s="518"/>
      <c r="N152" s="518"/>
      <c r="O152" s="518"/>
      <c r="P152" s="518"/>
      <c r="Q152" s="518"/>
      <c r="R152" s="518"/>
      <c r="S152" s="518"/>
      <c r="T152" s="481">
        <f t="shared" si="141"/>
        <v>0</v>
      </c>
      <c r="U152" s="482" t="e">
        <f t="shared" si="142"/>
        <v>#DIV/0!</v>
      </c>
    </row>
    <row r="153" spans="1:24" ht="12.75" customHeight="1" x14ac:dyDescent="0.2">
      <c r="A153" s="483" t="str">
        <f>A$9</f>
        <v>Pašvaldības finansējums</v>
      </c>
      <c r="B153" s="518">
        <f>IF($W146=1,B157-B149-B152-B156-B154,0)</f>
        <v>0</v>
      </c>
      <c r="C153" s="518"/>
      <c r="D153" s="518">
        <f t="shared" ref="D153:R153" si="143">IF($W146=1,D157-D149-D152-D156-D154,0)</f>
        <v>0</v>
      </c>
      <c r="E153" s="518"/>
      <c r="F153" s="518">
        <f t="shared" si="143"/>
        <v>0</v>
      </c>
      <c r="G153" s="518"/>
      <c r="H153" s="518">
        <f t="shared" si="143"/>
        <v>0</v>
      </c>
      <c r="I153" s="518"/>
      <c r="J153" s="518">
        <f t="shared" si="143"/>
        <v>0</v>
      </c>
      <c r="K153" s="518"/>
      <c r="L153" s="518">
        <f t="shared" si="143"/>
        <v>0</v>
      </c>
      <c r="M153" s="518"/>
      <c r="N153" s="518">
        <f t="shared" si="143"/>
        <v>0</v>
      </c>
      <c r="O153" s="518"/>
      <c r="P153" s="518">
        <f t="shared" si="143"/>
        <v>0</v>
      </c>
      <c r="Q153" s="518"/>
      <c r="R153" s="518">
        <f t="shared" si="143"/>
        <v>0</v>
      </c>
      <c r="S153" s="518"/>
      <c r="T153" s="481">
        <f t="shared" si="141"/>
        <v>0</v>
      </c>
      <c r="U153" s="482" t="e">
        <f t="shared" si="142"/>
        <v>#DIV/0!</v>
      </c>
    </row>
    <row r="154" spans="1:24" s="305" customFormat="1" ht="12.75" customHeight="1" x14ac:dyDescent="0.2">
      <c r="A154" s="483" t="str">
        <f>A$10</f>
        <v>Cits publiskais finansējums</v>
      </c>
      <c r="B154" s="522">
        <f>IF($X$146=2,B157*(1-$L$146),0)</f>
        <v>0</v>
      </c>
      <c r="C154" s="522"/>
      <c r="D154" s="522">
        <f t="shared" ref="D154:R154" si="144">IF($X$146=2,D157*(1-$L$146),0)</f>
        <v>0</v>
      </c>
      <c r="E154" s="522"/>
      <c r="F154" s="522">
        <f t="shared" si="144"/>
        <v>0</v>
      </c>
      <c r="G154" s="522"/>
      <c r="H154" s="522">
        <f t="shared" si="144"/>
        <v>0</v>
      </c>
      <c r="I154" s="522"/>
      <c r="J154" s="522">
        <f t="shared" si="144"/>
        <v>0</v>
      </c>
      <c r="K154" s="522"/>
      <c r="L154" s="522">
        <f t="shared" si="144"/>
        <v>0</v>
      </c>
      <c r="M154" s="522"/>
      <c r="N154" s="522">
        <f t="shared" si="144"/>
        <v>0</v>
      </c>
      <c r="O154" s="522"/>
      <c r="P154" s="522">
        <f t="shared" si="144"/>
        <v>0</v>
      </c>
      <c r="Q154" s="522"/>
      <c r="R154" s="522">
        <f t="shared" si="144"/>
        <v>0</v>
      </c>
      <c r="S154" s="518"/>
      <c r="T154" s="481">
        <f t="shared" si="141"/>
        <v>0</v>
      </c>
      <c r="U154" s="482" t="e">
        <f t="shared" si="142"/>
        <v>#DIV/0!</v>
      </c>
    </row>
    <row r="155" spans="1:24" ht="12.75" customHeight="1" x14ac:dyDescent="0.2">
      <c r="A155" s="484" t="str">
        <f>A$11</f>
        <v>Publiskās attiecināmās izmaksas</v>
      </c>
      <c r="B155" s="361">
        <f>SUM(B149:B154)</f>
        <v>0</v>
      </c>
      <c r="C155" s="361"/>
      <c r="D155" s="361">
        <f t="shared" ref="D155:R155" si="145">SUM(D149:D154)</f>
        <v>0</v>
      </c>
      <c r="E155" s="361"/>
      <c r="F155" s="361">
        <f t="shared" si="145"/>
        <v>0</v>
      </c>
      <c r="G155" s="361"/>
      <c r="H155" s="361">
        <f t="shared" si="145"/>
        <v>0</v>
      </c>
      <c r="I155" s="361"/>
      <c r="J155" s="361">
        <f t="shared" si="145"/>
        <v>0</v>
      </c>
      <c r="K155" s="361"/>
      <c r="L155" s="361">
        <f t="shared" si="145"/>
        <v>0</v>
      </c>
      <c r="M155" s="361"/>
      <c r="N155" s="361">
        <f t="shared" si="145"/>
        <v>0</v>
      </c>
      <c r="O155" s="361"/>
      <c r="P155" s="361">
        <f t="shared" si="145"/>
        <v>0</v>
      </c>
      <c r="Q155" s="361"/>
      <c r="R155" s="361">
        <f t="shared" si="145"/>
        <v>0</v>
      </c>
      <c r="S155" s="361"/>
      <c r="T155" s="485">
        <f t="shared" si="141"/>
        <v>0</v>
      </c>
      <c r="U155" s="482" t="e">
        <f>T155/$T$157</f>
        <v>#DIV/0!</v>
      </c>
    </row>
    <row r="156" spans="1:24" ht="12.75" customHeight="1" x14ac:dyDescent="0.2">
      <c r="A156" s="483" t="str">
        <f>A$12</f>
        <v>Privātais finansējums</v>
      </c>
      <c r="B156" s="518" t="b">
        <f>IF($W$146=1,0,IF($W$146=3,IF($X$146=1,B157-B155,0)))</f>
        <v>0</v>
      </c>
      <c r="C156" s="518"/>
      <c r="D156" s="518" t="b">
        <f t="shared" ref="D156:R156" si="146">IF($W$146=1,0,IF($W$146=3,IF($X$146=1,D157-D155,0)))</f>
        <v>0</v>
      </c>
      <c r="E156" s="518"/>
      <c r="F156" s="518" t="b">
        <f t="shared" si="146"/>
        <v>0</v>
      </c>
      <c r="G156" s="518"/>
      <c r="H156" s="518" t="b">
        <f t="shared" si="146"/>
        <v>0</v>
      </c>
      <c r="I156" s="518"/>
      <c r="J156" s="518" t="b">
        <f t="shared" si="146"/>
        <v>0</v>
      </c>
      <c r="K156" s="518"/>
      <c r="L156" s="518" t="b">
        <f t="shared" si="146"/>
        <v>0</v>
      </c>
      <c r="M156" s="518"/>
      <c r="N156" s="518" t="b">
        <f t="shared" si="146"/>
        <v>0</v>
      </c>
      <c r="O156" s="518"/>
      <c r="P156" s="518" t="b">
        <f t="shared" si="146"/>
        <v>0</v>
      </c>
      <c r="Q156" s="518"/>
      <c r="R156" s="518" t="b">
        <f t="shared" si="146"/>
        <v>0</v>
      </c>
      <c r="S156" s="518"/>
      <c r="T156" s="481">
        <f t="shared" si="141"/>
        <v>0</v>
      </c>
      <c r="U156" s="482" t="e">
        <f t="shared" si="142"/>
        <v>#DIV/0!</v>
      </c>
    </row>
    <row r="157" spans="1:24" ht="12.75" customHeight="1" x14ac:dyDescent="0.2">
      <c r="A157" s="484" t="str">
        <f>A$13</f>
        <v>Kopējās attiecināmās izmaksas</v>
      </c>
      <c r="B157" s="361">
        <f>IF(B24=2,'1.2.1.C. Partneris-1'!H36,'1.2.1.C. Partneris-1'!H36*B24)</f>
        <v>0</v>
      </c>
      <c r="C157" s="361"/>
      <c r="D157" s="361">
        <f>IF(D24=2,'1.2.1.C. Partneris-1'!J36+'1.2.1.C. Partneris-1'!H36,'1.2.1.C. Partneris-1'!J36*D24)</f>
        <v>0</v>
      </c>
      <c r="E157" s="361"/>
      <c r="F157" s="361">
        <f>IF(F24=2,'1.2.1.C. Partneris-1'!L36+'1.2.1.C. Partneris-1'!J36+'1.2.1.C. Partneris-1'!H36,'1.2.1.C. Partneris-1'!L36*F24)</f>
        <v>0</v>
      </c>
      <c r="G157" s="361"/>
      <c r="H157" s="361">
        <f>IF(H24=2,'1.2.1.C. Partneris-1'!N36+'1.2.1.C. Partneris-1'!L36+'1.2.1.C. Partneris-1'!J36+'1.2.1.C. Partneris-1'!H36,'1.2.1.C. Partneris-1'!N36*H24)</f>
        <v>0</v>
      </c>
      <c r="I157" s="361"/>
      <c r="J157" s="361">
        <f>IF(J24=2,'1.2.1.C. Partneris-1'!P36,'1.2.1.C. Partneris-1'!P36*J24)</f>
        <v>0</v>
      </c>
      <c r="K157" s="361"/>
      <c r="L157" s="361">
        <f>IF(L24=2,'1.2.1.C. Partneris-1'!R36,'1.2.1.C. Partneris-1'!R36*L24)</f>
        <v>0</v>
      </c>
      <c r="M157" s="361"/>
      <c r="N157" s="361">
        <f>IF(N24=2,'1.2.1.C. Partneris-1'!T36,'1.2.1.C. Partneris-1'!T36*N24)</f>
        <v>0</v>
      </c>
      <c r="O157" s="361"/>
      <c r="P157" s="361">
        <f>IF(P24=2,'1.2.1.C. Partneris-1'!V36,'1.2.1.C. Partneris-1'!V36*P24)</f>
        <v>0</v>
      </c>
      <c r="Q157" s="361"/>
      <c r="R157" s="361">
        <f>IF(R24=2,'1.2.1.C. Partneris-1'!X36,'1.2.1.C. Partneris-1'!X36*R24)</f>
        <v>0</v>
      </c>
      <c r="S157" s="361"/>
      <c r="T157" s="485">
        <f>SUM(B157:R157)</f>
        <v>0</v>
      </c>
      <c r="U157" s="482" t="e">
        <f>T157/$T$157</f>
        <v>#DIV/0!</v>
      </c>
    </row>
    <row r="158" spans="1:24" ht="12.75" customHeight="1" x14ac:dyDescent="0.2">
      <c r="A158" s="604" t="str">
        <f>A$14</f>
        <v>Publiskās neattiecināmās izmaksas</v>
      </c>
      <c r="B158" s="588">
        <f>IF($W146=1,B163,IF($W146=2,B163,0))</f>
        <v>0</v>
      </c>
      <c r="C158" s="588"/>
      <c r="D158" s="588">
        <f t="shared" ref="D158" si="147">IF($W146=1,D163,IF($W146=2,D163,0))</f>
        <v>0</v>
      </c>
      <c r="E158" s="588"/>
      <c r="F158" s="588">
        <f t="shared" ref="F158" si="148">IF($W146=1,F163,IF($W146=2,F163,0))</f>
        <v>0</v>
      </c>
      <c r="G158" s="588"/>
      <c r="H158" s="588">
        <f t="shared" ref="H158" si="149">IF($W146=1,H163,IF($W146=2,H163,0))</f>
        <v>0</v>
      </c>
      <c r="I158" s="588"/>
      <c r="J158" s="588">
        <f t="shared" ref="J158" si="150">IF($W146=1,J163,IF($W146=2,J163,0))</f>
        <v>0</v>
      </c>
      <c r="K158" s="588"/>
      <c r="L158" s="588">
        <f t="shared" ref="L158" si="151">IF($W146=1,L163,IF($W146=2,L163,0))</f>
        <v>0</v>
      </c>
      <c r="M158" s="588"/>
      <c r="N158" s="588">
        <f t="shared" ref="N158" si="152">IF($W146=1,N163,IF($W146=2,N163,0))</f>
        <v>0</v>
      </c>
      <c r="O158" s="588"/>
      <c r="P158" s="588">
        <f t="shared" ref="P158" si="153">IF($W146=1,P163,IF($W146=2,P163,0))</f>
        <v>0</v>
      </c>
      <c r="Q158" s="588"/>
      <c r="R158" s="588">
        <f t="shared" ref="R158" si="154">IF($W146=1,R163,IF($W146=2,R163,0))</f>
        <v>0</v>
      </c>
      <c r="S158" s="588"/>
      <c r="T158" s="481">
        <f>SUM(B158:R158)</f>
        <v>0</v>
      </c>
      <c r="U158" s="519" t="s">
        <v>228</v>
      </c>
    </row>
    <row r="159" spans="1:24" ht="12.75" customHeight="1" x14ac:dyDescent="0.2">
      <c r="A159" s="604" t="str">
        <f>A$15</f>
        <v>Privātās neattiecināmās izmaksas</v>
      </c>
      <c r="B159" s="588">
        <f>IF($W146=1,0,IF($W146=2,0,B163))</f>
        <v>0</v>
      </c>
      <c r="C159" s="588"/>
      <c r="D159" s="588">
        <f t="shared" ref="D159" si="155">IF($W146=1,0,IF($W146=2,0,D163))</f>
        <v>0</v>
      </c>
      <c r="E159" s="588"/>
      <c r="F159" s="588">
        <f t="shared" ref="F159" si="156">IF($W146=1,0,IF($W146=2,0,F163))</f>
        <v>0</v>
      </c>
      <c r="G159" s="588"/>
      <c r="H159" s="588">
        <f t="shared" ref="H159" si="157">IF($W146=1,0,IF($W146=2,0,H163))</f>
        <v>0</v>
      </c>
      <c r="I159" s="588"/>
      <c r="J159" s="588">
        <f t="shared" ref="J159" si="158">IF($W146=1,0,IF($W146=2,0,J163))</f>
        <v>0</v>
      </c>
      <c r="K159" s="588"/>
      <c r="L159" s="588">
        <f t="shared" ref="L159" si="159">IF($W146=1,0,IF($W146=2,0,L163))</f>
        <v>0</v>
      </c>
      <c r="M159" s="588"/>
      <c r="N159" s="588">
        <f t="shared" ref="N159" si="160">IF($W146=1,0,IF($W146=2,0,N163))</f>
        <v>0</v>
      </c>
      <c r="O159" s="588"/>
      <c r="P159" s="588">
        <f t="shared" ref="P159" si="161">IF($W146=1,0,IF($W146=2,0,P163))</f>
        <v>0</v>
      </c>
      <c r="Q159" s="588"/>
      <c r="R159" s="588">
        <f t="shared" ref="R159" si="162">IF($W146=1,0,IF($W146=2,0,R163))</f>
        <v>0</v>
      </c>
      <c r="S159" s="588"/>
      <c r="T159" s="481">
        <f t="shared" ref="T159:T160" si="163">SUM(B159:R159)</f>
        <v>0</v>
      </c>
      <c r="U159" s="519" t="s">
        <v>228</v>
      </c>
    </row>
    <row r="160" spans="1:24" ht="12.75" customHeight="1" x14ac:dyDescent="0.2">
      <c r="A160" s="484" t="str">
        <f>A$16</f>
        <v>Neattiecināmās izmaksas kopā</v>
      </c>
      <c r="B160" s="361">
        <f>SUM(B158:B159)</f>
        <v>0</v>
      </c>
      <c r="C160" s="361"/>
      <c r="D160" s="361">
        <f>'1.2.1.C. Partneris-1'!K36</f>
        <v>0</v>
      </c>
      <c r="E160" s="361"/>
      <c r="F160" s="361">
        <f>'1.2.1.C. Partneris-1'!M36</f>
        <v>0</v>
      </c>
      <c r="G160" s="361"/>
      <c r="H160" s="361">
        <f>'1.2.1.C. Partneris-1'!O36</f>
        <v>0</v>
      </c>
      <c r="I160" s="361"/>
      <c r="J160" s="361">
        <f>'1.2.1.C. Partneris-1'!Q36</f>
        <v>0</v>
      </c>
      <c r="K160" s="361"/>
      <c r="L160" s="361">
        <f>'1.2.1.C. Partneris-1'!S36</f>
        <v>0</v>
      </c>
      <c r="M160" s="361"/>
      <c r="N160" s="361">
        <f>'1.2.1.C. Partneris-1'!U36</f>
        <v>0</v>
      </c>
      <c r="O160" s="361"/>
      <c r="P160" s="361">
        <f>'1.2.1.C. Partneris-1'!W36</f>
        <v>0</v>
      </c>
      <c r="Q160" s="361"/>
      <c r="R160" s="361">
        <f>'1.2.1.C. Partneris-1'!Y36</f>
        <v>0</v>
      </c>
      <c r="S160" s="361"/>
      <c r="T160" s="485">
        <f t="shared" si="163"/>
        <v>0</v>
      </c>
      <c r="U160" s="519" t="s">
        <v>228</v>
      </c>
    </row>
    <row r="161" spans="1:24" ht="12.75" customHeight="1" x14ac:dyDescent="0.25">
      <c r="A161" s="490" t="str">
        <f>A$17</f>
        <v>Kopējās izmaksas</v>
      </c>
      <c r="B161" s="491">
        <f>B157+B160</f>
        <v>0</v>
      </c>
      <c r="C161" s="491"/>
      <c r="D161" s="491">
        <f t="shared" ref="D161:R161" si="164">D157+D160</f>
        <v>0</v>
      </c>
      <c r="E161" s="491"/>
      <c r="F161" s="491">
        <f t="shared" si="164"/>
        <v>0</v>
      </c>
      <c r="G161" s="491"/>
      <c r="H161" s="491">
        <f t="shared" si="164"/>
        <v>0</v>
      </c>
      <c r="I161" s="491"/>
      <c r="J161" s="491">
        <f t="shared" si="164"/>
        <v>0</v>
      </c>
      <c r="K161" s="491"/>
      <c r="L161" s="491">
        <f t="shared" si="164"/>
        <v>0</v>
      </c>
      <c r="M161" s="491"/>
      <c r="N161" s="491">
        <f t="shared" si="164"/>
        <v>0</v>
      </c>
      <c r="O161" s="491"/>
      <c r="P161" s="491">
        <f t="shared" si="164"/>
        <v>0</v>
      </c>
      <c r="Q161" s="491"/>
      <c r="R161" s="491">
        <f t="shared" si="164"/>
        <v>0</v>
      </c>
      <c r="S161" s="491"/>
      <c r="T161" s="485">
        <f>SUM(B161:R161)</f>
        <v>0</v>
      </c>
      <c r="U161" s="519" t="s">
        <v>228</v>
      </c>
    </row>
    <row r="162" spans="1:24" x14ac:dyDescent="0.2">
      <c r="A162" s="523" t="s">
        <v>439</v>
      </c>
      <c r="B162" s="524">
        <f>B157*$L$146*$W$21</f>
        <v>0</v>
      </c>
      <c r="C162" s="524"/>
      <c r="D162" s="524">
        <f t="shared" ref="D162:R162" si="165">D157*$L$146*$W$21</f>
        <v>0</v>
      </c>
      <c r="E162" s="524"/>
      <c r="F162" s="524">
        <f t="shared" si="165"/>
        <v>0</v>
      </c>
      <c r="G162" s="524"/>
      <c r="H162" s="524">
        <f t="shared" si="165"/>
        <v>0</v>
      </c>
      <c r="I162" s="524"/>
      <c r="J162" s="524">
        <f t="shared" si="165"/>
        <v>0</v>
      </c>
      <c r="K162" s="524"/>
      <c r="L162" s="524">
        <f t="shared" si="165"/>
        <v>0</v>
      </c>
      <c r="M162" s="524"/>
      <c r="N162" s="524">
        <f t="shared" si="165"/>
        <v>0</v>
      </c>
      <c r="O162" s="524"/>
      <c r="P162" s="524">
        <f t="shared" si="165"/>
        <v>0</v>
      </c>
      <c r="Q162" s="524"/>
      <c r="R162" s="524">
        <f t="shared" si="165"/>
        <v>0</v>
      </c>
      <c r="T162" s="525">
        <f>IF(X146=1,0,SUM(B162:R162))</f>
        <v>0</v>
      </c>
    </row>
    <row r="163" spans="1:24" x14ac:dyDescent="0.2">
      <c r="A163" s="523" t="s">
        <v>230</v>
      </c>
      <c r="B163" s="524">
        <f>IF(B24=2,'1.2.1.C. Partneris-1'!I36,'1.2.1.C. Partneris-1'!I36*B24)</f>
        <v>0</v>
      </c>
      <c r="C163" s="524"/>
      <c r="D163" s="524">
        <f>IF(D24=2,'1.2.1.C. Partneris-1'!K36,'1.2.1.C. Partneris-1'!K36*D24)</f>
        <v>0</v>
      </c>
      <c r="E163" s="524"/>
      <c r="F163" s="524">
        <f>IF(F24=2,'1.2.1.C. Partneris-1'!M36,'1.2.1.C. Partneris-1'!M36*F24)</f>
        <v>0</v>
      </c>
      <c r="G163" s="524"/>
      <c r="H163" s="524">
        <f>IF(H24=2,'1.2.1.C. Partneris-1'!O36,'1.2.1.C. Partneris-1'!O36*H24)</f>
        <v>0</v>
      </c>
      <c r="I163" s="524"/>
      <c r="J163" s="524">
        <f>IF(J24=2,'1.2.1.C. Partneris-1'!Q36,'1.2.1.C. Partneris-1'!Q36*J24)</f>
        <v>0</v>
      </c>
      <c r="K163" s="524"/>
      <c r="L163" s="524">
        <f>IF(L24=2,'1.2.1.C. Partneris-1'!S36,'1.2.1.C. Partneris-1'!S36*L24)</f>
        <v>0</v>
      </c>
      <c r="M163" s="524"/>
      <c r="N163" s="524">
        <f>IF(N24=2,'1.2.1.C. Partneris-1'!U36,'1.2.1.C. Partneris-1'!U36*N24)</f>
        <v>0</v>
      </c>
      <c r="O163" s="524"/>
      <c r="P163" s="524">
        <f>IF(P24=2,'1.2.1.C. Partneris-1'!W36,'1.2.1.C. Partneris-1'!W36*P24)</f>
        <v>0</v>
      </c>
      <c r="Q163" s="524"/>
      <c r="R163" s="524">
        <f>IF(R24=2,'1.2.1.C. Partneris-1'!Y36,'1.2.1.C. Partneris-1'!Y36*R24)</f>
        <v>0</v>
      </c>
    </row>
    <row r="165" spans="1:24" ht="24" hidden="1" customHeight="1" x14ac:dyDescent="0.2">
      <c r="A165" s="526" t="s">
        <v>238</v>
      </c>
      <c r="B165" s="509">
        <f>'1.2.2.A. Partneris-2'!C3</f>
        <v>0</v>
      </c>
      <c r="C165" s="510"/>
      <c r="D165" s="510"/>
      <c r="E165" s="510"/>
      <c r="F165" s="509">
        <f>'1.2.2.A. Partneris-2'!H3</f>
        <v>0</v>
      </c>
      <c r="G165" s="510"/>
      <c r="H165" s="511"/>
      <c r="I165" s="510"/>
      <c r="J165" s="511" t="s">
        <v>308</v>
      </c>
      <c r="K165" s="510"/>
      <c r="L165" s="513">
        <f>'1.2.2.A. Partneris-2'!C36</f>
        <v>1</v>
      </c>
      <c r="M165" s="510"/>
      <c r="N165" s="514" t="s">
        <v>326</v>
      </c>
      <c r="O165" s="510"/>
      <c r="P165" s="511"/>
      <c r="Q165" s="510"/>
      <c r="R165" s="511"/>
      <c r="S165" s="510"/>
      <c r="T165" s="511"/>
      <c r="U165" s="511"/>
      <c r="W165" s="386">
        <f>IF(F165=Dati!$J$3,1,IF(F165=Dati!$J$4,2,IF(F165=Dati!$J$5,3,0)))</f>
        <v>0</v>
      </c>
      <c r="X165" s="461"/>
    </row>
    <row r="166" spans="1:24" hidden="1" x14ac:dyDescent="0.2">
      <c r="A166" s="476" t="s">
        <v>221</v>
      </c>
      <c r="B166" s="477">
        <f>B$3</f>
        <v>2023</v>
      </c>
      <c r="C166" s="477"/>
      <c r="D166" s="477">
        <f>D$3</f>
        <v>2024</v>
      </c>
      <c r="E166" s="477"/>
      <c r="F166" s="477">
        <f>F$3</f>
        <v>2025</v>
      </c>
      <c r="G166" s="477"/>
      <c r="H166" s="477" t="str">
        <f>H$3</f>
        <v>X</v>
      </c>
      <c r="I166" s="477"/>
      <c r="J166" s="477" t="str">
        <f>J$3</f>
        <v>X</v>
      </c>
      <c r="K166" s="477"/>
      <c r="L166" s="477" t="str">
        <f>L$3</f>
        <v>X</v>
      </c>
      <c r="M166" s="477"/>
      <c r="N166" s="477" t="str">
        <f>N$3</f>
        <v>X</v>
      </c>
      <c r="O166" s="477"/>
      <c r="P166" s="477" t="str">
        <f>P$3</f>
        <v>X</v>
      </c>
      <c r="Q166" s="477"/>
      <c r="R166" s="477" t="str">
        <f>R$3</f>
        <v>X</v>
      </c>
      <c r="S166" s="477"/>
      <c r="T166" s="477"/>
      <c r="U166" s="477"/>
      <c r="X166" s="461"/>
    </row>
    <row r="167" spans="1:24" hidden="1" x14ac:dyDescent="0.2">
      <c r="A167" s="515"/>
      <c r="B167" s="478" t="s">
        <v>222</v>
      </c>
      <c r="C167" s="478"/>
      <c r="D167" s="478" t="s">
        <v>222</v>
      </c>
      <c r="E167" s="478"/>
      <c r="F167" s="478" t="s">
        <v>222</v>
      </c>
      <c r="G167" s="478"/>
      <c r="H167" s="478" t="s">
        <v>222</v>
      </c>
      <c r="I167" s="478"/>
      <c r="J167" s="478" t="s">
        <v>222</v>
      </c>
      <c r="K167" s="478"/>
      <c r="L167" s="478" t="s">
        <v>222</v>
      </c>
      <c r="M167" s="478"/>
      <c r="N167" s="478" t="s">
        <v>222</v>
      </c>
      <c r="O167" s="478"/>
      <c r="P167" s="478" t="s">
        <v>222</v>
      </c>
      <c r="Q167" s="478"/>
      <c r="R167" s="478" t="s">
        <v>222</v>
      </c>
      <c r="S167" s="478"/>
      <c r="T167" s="478" t="s">
        <v>112</v>
      </c>
      <c r="U167" s="478" t="s">
        <v>59</v>
      </c>
      <c r="X167" s="461"/>
    </row>
    <row r="168" spans="1:24" ht="12.75" hidden="1" customHeight="1" x14ac:dyDescent="0.2">
      <c r="A168" s="516" t="str">
        <f>A$5</f>
        <v>Attīstības un noturības mehānisma finansējums</v>
      </c>
      <c r="B168" s="517">
        <f>B176*$L$165</f>
        <v>0</v>
      </c>
      <c r="C168" s="517"/>
      <c r="D168" s="517">
        <f t="shared" ref="D168:R168" si="166">D176*$L$165</f>
        <v>0</v>
      </c>
      <c r="E168" s="517"/>
      <c r="F168" s="517">
        <f t="shared" si="166"/>
        <v>0</v>
      </c>
      <c r="G168" s="517"/>
      <c r="H168" s="517">
        <f t="shared" si="166"/>
        <v>0</v>
      </c>
      <c r="I168" s="517"/>
      <c r="J168" s="517">
        <f t="shared" si="166"/>
        <v>0</v>
      </c>
      <c r="K168" s="517"/>
      <c r="L168" s="517">
        <f t="shared" si="166"/>
        <v>0</v>
      </c>
      <c r="M168" s="517"/>
      <c r="N168" s="517">
        <f t="shared" si="166"/>
        <v>0</v>
      </c>
      <c r="O168" s="517"/>
      <c r="P168" s="517">
        <f t="shared" si="166"/>
        <v>0</v>
      </c>
      <c r="Q168" s="517"/>
      <c r="R168" s="517">
        <f t="shared" si="166"/>
        <v>0</v>
      </c>
      <c r="S168" s="517"/>
      <c r="T168" s="481">
        <f t="shared" ref="T168:T176" si="167">SUM(B168:R168)</f>
        <v>0</v>
      </c>
      <c r="U168" s="482" t="e">
        <f>T168/$T$176</f>
        <v>#DIV/0!</v>
      </c>
      <c r="X168" s="461"/>
    </row>
    <row r="169" spans="1:24" ht="12.75" hidden="1" customHeight="1" x14ac:dyDescent="0.2">
      <c r="A169" s="483" t="str">
        <f>A$6</f>
        <v>Nacionālais publiskais finansējums</v>
      </c>
      <c r="B169" s="517"/>
      <c r="C169" s="517"/>
      <c r="D169" s="517"/>
      <c r="E169" s="517"/>
      <c r="F169" s="517"/>
      <c r="G169" s="517"/>
      <c r="H169" s="517"/>
      <c r="I169" s="517"/>
      <c r="J169" s="517"/>
      <c r="K169" s="517"/>
      <c r="L169" s="517"/>
      <c r="M169" s="517"/>
      <c r="N169" s="517"/>
      <c r="O169" s="517"/>
      <c r="P169" s="517"/>
      <c r="Q169" s="517"/>
      <c r="R169" s="517"/>
      <c r="S169" s="517"/>
      <c r="T169" s="481"/>
      <c r="U169" s="482"/>
      <c r="X169" s="461"/>
    </row>
    <row r="170" spans="1:24" ht="12.75" hidden="1" customHeight="1" x14ac:dyDescent="0.2">
      <c r="A170" s="483" t="str">
        <f>A$7</f>
        <v>Valsts budžeta finansējums</v>
      </c>
      <c r="B170" s="517">
        <f>IF($W165=2,B176-B168,0)</f>
        <v>0</v>
      </c>
      <c r="C170" s="517"/>
      <c r="D170" s="517">
        <f t="shared" ref="D170:R170" si="168">IF($W165=2,D176-D168,0)</f>
        <v>0</v>
      </c>
      <c r="E170" s="517"/>
      <c r="F170" s="517">
        <f t="shared" si="168"/>
        <v>0</v>
      </c>
      <c r="G170" s="517"/>
      <c r="H170" s="517">
        <f t="shared" si="168"/>
        <v>0</v>
      </c>
      <c r="I170" s="517"/>
      <c r="J170" s="517">
        <f t="shared" si="168"/>
        <v>0</v>
      </c>
      <c r="K170" s="517"/>
      <c r="L170" s="517">
        <f t="shared" si="168"/>
        <v>0</v>
      </c>
      <c r="M170" s="517"/>
      <c r="N170" s="517">
        <f t="shared" si="168"/>
        <v>0</v>
      </c>
      <c r="O170" s="517"/>
      <c r="P170" s="517">
        <f t="shared" si="168"/>
        <v>0</v>
      </c>
      <c r="Q170" s="517"/>
      <c r="R170" s="517">
        <f t="shared" si="168"/>
        <v>0</v>
      </c>
      <c r="S170" s="517"/>
      <c r="T170" s="481">
        <f t="shared" si="167"/>
        <v>0</v>
      </c>
      <c r="U170" s="482" t="e">
        <f t="shared" ref="U170:U176" si="169">T170/$T$176</f>
        <v>#DIV/0!</v>
      </c>
    </row>
    <row r="171" spans="1:24" ht="12.75" hidden="1" customHeight="1" x14ac:dyDescent="0.2">
      <c r="A171" s="483" t="str">
        <f>A$8</f>
        <v>Valsts budžeta dotācija pašvaldībām</v>
      </c>
      <c r="B171" s="518">
        <f>IF($W165=1,(B168/0.85*0.15+B168)*0.15*'1.2.2.A. Partneris-2'!$AE$3,0)</f>
        <v>0</v>
      </c>
      <c r="C171" s="518"/>
      <c r="D171" s="518">
        <f>IF($W165=1,(D168/0.85*0.15+D168)*0.15*'1.2.2.A. Partneris-2'!$AE$3,0)</f>
        <v>0</v>
      </c>
      <c r="E171" s="518"/>
      <c r="F171" s="518">
        <f>IF($W165=1,(F168/0.85*0.15+F168)*0.15*'1.2.2.A. Partneris-2'!$AE$3,0)</f>
        <v>0</v>
      </c>
      <c r="G171" s="518"/>
      <c r="H171" s="518">
        <f>IF($W165=1,(H168/0.85*0.15+H168)*0.15*'1.2.2.A. Partneris-2'!$AE$3,0)</f>
        <v>0</v>
      </c>
      <c r="I171" s="518"/>
      <c r="J171" s="518">
        <f>IF($W165=1,(J168/0.85*0.15+J168)*0.15*'1.2.2.A. Partneris-2'!$AE$3,0)</f>
        <v>0</v>
      </c>
      <c r="K171" s="518"/>
      <c r="L171" s="518">
        <f>IF($W165=1,(L168/0.85*0.15+L168)*0.15*'1.2.2.A. Partneris-2'!$AE$3,0)</f>
        <v>0</v>
      </c>
      <c r="M171" s="518"/>
      <c r="N171" s="518">
        <f>IF($W165=1,(N168/0.85*0.15+N168)*0.15*'1.2.2.A. Partneris-2'!$AE$3,0)</f>
        <v>0</v>
      </c>
      <c r="O171" s="518"/>
      <c r="P171" s="518">
        <f>IF($W165=1,(P168/0.85*0.15+P168)*0.15*'1.2.2.A. Partneris-2'!$AE$3,0)</f>
        <v>0</v>
      </c>
      <c r="Q171" s="518"/>
      <c r="R171" s="518">
        <f>IF($W165=1,(R168/0.85*0.15+R168)*0.15*'1.2.2.A. Partneris-2'!$AE$3,0)</f>
        <v>0</v>
      </c>
      <c r="S171" s="518"/>
      <c r="T171" s="481">
        <f t="shared" si="167"/>
        <v>0</v>
      </c>
      <c r="U171" s="482" t="e">
        <f t="shared" si="169"/>
        <v>#DIV/0!</v>
      </c>
    </row>
    <row r="172" spans="1:24" ht="12.75" hidden="1" customHeight="1" x14ac:dyDescent="0.2">
      <c r="A172" s="483" t="str">
        <f>A$9</f>
        <v>Pašvaldības finansējums</v>
      </c>
      <c r="B172" s="518">
        <f>IF($W165=1,B176-B168-B171,0)</f>
        <v>0</v>
      </c>
      <c r="C172" s="518"/>
      <c r="D172" s="518">
        <f t="shared" ref="D172:R172" si="170">IF($W165=1,D176-D168-D171,0)</f>
        <v>0</v>
      </c>
      <c r="E172" s="518"/>
      <c r="F172" s="518">
        <f t="shared" si="170"/>
        <v>0</v>
      </c>
      <c r="G172" s="518"/>
      <c r="H172" s="518">
        <f t="shared" si="170"/>
        <v>0</v>
      </c>
      <c r="I172" s="518"/>
      <c r="J172" s="518">
        <f t="shared" si="170"/>
        <v>0</v>
      </c>
      <c r="K172" s="518"/>
      <c r="L172" s="518">
        <f t="shared" si="170"/>
        <v>0</v>
      </c>
      <c r="M172" s="518"/>
      <c r="N172" s="518">
        <f t="shared" si="170"/>
        <v>0</v>
      </c>
      <c r="O172" s="518"/>
      <c r="P172" s="518">
        <f t="shared" si="170"/>
        <v>0</v>
      </c>
      <c r="Q172" s="518"/>
      <c r="R172" s="518">
        <f t="shared" si="170"/>
        <v>0</v>
      </c>
      <c r="S172" s="518"/>
      <c r="T172" s="481">
        <f t="shared" si="167"/>
        <v>0</v>
      </c>
      <c r="U172" s="482" t="e">
        <f t="shared" si="169"/>
        <v>#DIV/0!</v>
      </c>
    </row>
    <row r="173" spans="1:24" s="305" customFormat="1" ht="12.75" hidden="1" customHeight="1" x14ac:dyDescent="0.2">
      <c r="A173" s="483" t="str">
        <f>A$10</f>
        <v>Cits publiskais finansējums</v>
      </c>
      <c r="B173" s="518"/>
      <c r="C173" s="518"/>
      <c r="D173" s="518"/>
      <c r="E173" s="518"/>
      <c r="F173" s="518"/>
      <c r="G173" s="518"/>
      <c r="H173" s="518"/>
      <c r="I173" s="518"/>
      <c r="J173" s="518"/>
      <c r="K173" s="518"/>
      <c r="L173" s="518"/>
      <c r="M173" s="518"/>
      <c r="N173" s="518"/>
      <c r="O173" s="518"/>
      <c r="P173" s="518"/>
      <c r="Q173" s="518"/>
      <c r="R173" s="518"/>
      <c r="S173" s="518"/>
      <c r="T173" s="481">
        <f t="shared" si="167"/>
        <v>0</v>
      </c>
      <c r="U173" s="482" t="e">
        <f t="shared" si="169"/>
        <v>#DIV/0!</v>
      </c>
    </row>
    <row r="174" spans="1:24" ht="12.75" hidden="1" customHeight="1" x14ac:dyDescent="0.2">
      <c r="A174" s="484" t="str">
        <f>A$11</f>
        <v>Publiskās attiecināmās izmaksas</v>
      </c>
      <c r="B174" s="361">
        <f>SUM(B168:B173)</f>
        <v>0</v>
      </c>
      <c r="C174" s="361"/>
      <c r="D174" s="361">
        <f t="shared" ref="D174:R174" si="171">SUM(D168:D173)</f>
        <v>0</v>
      </c>
      <c r="E174" s="361"/>
      <c r="F174" s="361">
        <f t="shared" si="171"/>
        <v>0</v>
      </c>
      <c r="G174" s="361"/>
      <c r="H174" s="361">
        <f t="shared" si="171"/>
        <v>0</v>
      </c>
      <c r="I174" s="361"/>
      <c r="J174" s="361">
        <f t="shared" si="171"/>
        <v>0</v>
      </c>
      <c r="K174" s="361"/>
      <c r="L174" s="361">
        <f t="shared" si="171"/>
        <v>0</v>
      </c>
      <c r="M174" s="361"/>
      <c r="N174" s="361">
        <f t="shared" si="171"/>
        <v>0</v>
      </c>
      <c r="O174" s="361"/>
      <c r="P174" s="361">
        <f t="shared" si="171"/>
        <v>0</v>
      </c>
      <c r="Q174" s="361"/>
      <c r="R174" s="361">
        <f t="shared" si="171"/>
        <v>0</v>
      </c>
      <c r="S174" s="361"/>
      <c r="T174" s="485">
        <f t="shared" si="167"/>
        <v>0</v>
      </c>
      <c r="U174" s="482" t="e">
        <f t="shared" si="169"/>
        <v>#DIV/0!</v>
      </c>
    </row>
    <row r="175" spans="1:24" ht="12.75" hidden="1" customHeight="1" x14ac:dyDescent="0.2">
      <c r="A175" s="483" t="str">
        <f>A$12</f>
        <v>Privātais finansējums</v>
      </c>
      <c r="B175" s="518"/>
      <c r="C175" s="518"/>
      <c r="D175" s="518"/>
      <c r="E175" s="518"/>
      <c r="F175" s="518"/>
      <c r="G175" s="518"/>
      <c r="H175" s="518"/>
      <c r="I175" s="518"/>
      <c r="J175" s="518"/>
      <c r="K175" s="518"/>
      <c r="L175" s="518"/>
      <c r="M175" s="518"/>
      <c r="N175" s="518"/>
      <c r="O175" s="518"/>
      <c r="P175" s="518"/>
      <c r="Q175" s="518"/>
      <c r="R175" s="518"/>
      <c r="S175" s="518"/>
      <c r="T175" s="481">
        <f t="shared" si="167"/>
        <v>0</v>
      </c>
      <c r="U175" s="482" t="e">
        <f t="shared" si="169"/>
        <v>#DIV/0!</v>
      </c>
    </row>
    <row r="176" spans="1:24" ht="12.75" hidden="1" customHeight="1" x14ac:dyDescent="0.2">
      <c r="A176" s="484" t="str">
        <f>A$13</f>
        <v>Kopējās attiecināmās izmaksas</v>
      </c>
      <c r="B176" s="361">
        <f>IF(B24=2,'1.2.2.A. Partneris-2'!H36,'1.2.2.A. Partneris-2'!H36*B24)</f>
        <v>0</v>
      </c>
      <c r="C176" s="361"/>
      <c r="D176" s="361">
        <f>IF(D24=2,'1.2.2.A. Partneris-2'!J36+'1.2.2.A. Partneris-2'!H36,'1.2.2.A. Partneris-2'!J36*D24)</f>
        <v>0</v>
      </c>
      <c r="E176" s="361"/>
      <c r="F176" s="361">
        <f>IF(F24=2,'1.2.2.A. Partneris-2'!L36+'1.2.2.A. Partneris-2'!J36+'1.2.2.A. Partneris-2'!H36,'1.2.2.A. Partneris-2'!L36*F24)</f>
        <v>0</v>
      </c>
      <c r="G176" s="361"/>
      <c r="H176" s="361">
        <f>IF(H24=2,'1.2.2.A. Partneris-2'!N36+'1.2.2.A. Partneris-2'!L36+'1.2.2.A. Partneris-2'!J36+'1.2.2.A. Partneris-2'!H36,'1.2.2.A. Partneris-2'!N36*H24)</f>
        <v>0</v>
      </c>
      <c r="I176" s="361"/>
      <c r="J176" s="361">
        <f>IF(J24=2,'1.2.2.A. Partneris-2'!P36,'1.2.2.A. Partneris-2'!P36*J24)</f>
        <v>0</v>
      </c>
      <c r="K176" s="361"/>
      <c r="L176" s="361">
        <f>IF(L24=2,'1.2.2.A. Partneris-2'!R36,'1.2.2.A. Partneris-2'!R36*L24)</f>
        <v>0</v>
      </c>
      <c r="M176" s="361"/>
      <c r="N176" s="361">
        <f>IF(N24=2,'1.2.2.A. Partneris-2'!T36,'1.2.2.A. Partneris-2'!T36*N24)</f>
        <v>0</v>
      </c>
      <c r="O176" s="361"/>
      <c r="P176" s="361">
        <f>IF(P24=2,'1.2.2.A. Partneris-2'!V36,'1.2.2.A. Partneris-2'!V36*P24)</f>
        <v>0</v>
      </c>
      <c r="Q176" s="361"/>
      <c r="R176" s="361">
        <f>IF(R24=2,'1.2.2.A. Partneris-2'!X36,'1.2.2.A. Partneris-2'!X36*R24)</f>
        <v>0</v>
      </c>
      <c r="S176" s="361"/>
      <c r="T176" s="485">
        <f t="shared" si="167"/>
        <v>0</v>
      </c>
      <c r="U176" s="482" t="e">
        <f t="shared" si="169"/>
        <v>#DIV/0!</v>
      </c>
    </row>
    <row r="177" spans="1:23" ht="12.75" hidden="1" customHeight="1" x14ac:dyDescent="0.2">
      <c r="A177" s="483" t="str">
        <f>A$14</f>
        <v>Publiskās neattiecināmās izmaksas</v>
      </c>
      <c r="B177" s="518">
        <f>IF(B24=2,'1.2.2.A. Partneris-2'!I36,'1.2.2.A. Partneris-2'!I36*B24)</f>
        <v>0</v>
      </c>
      <c r="C177" s="518"/>
      <c r="D177" s="518">
        <f>IF(D24=2,'1.2.2.A. Partneris-2'!K36+'1.2.2.A. Partneris-2'!I36,'1.2.2.A. Partneris-2'!K36*D24)</f>
        <v>0</v>
      </c>
      <c r="E177" s="518"/>
      <c r="F177" s="518">
        <f>IF(F24=2,'1.2.2.A. Partneris-2'!M36+'1.2.2.A. Partneris-2'!K36+'1.2.2.A. Partneris-2'!I36,'1.2.2.A. Partneris-2'!M36*F24)</f>
        <v>0</v>
      </c>
      <c r="G177" s="518"/>
      <c r="H177" s="518">
        <f>IF(H24=2,'1.2.2.A. Partneris-2'!O36+'1.2.2.A. Partneris-2'!M36+'1.2.2.A. Partneris-2'!K36+'1.2.2.A. Partneris-2'!I36,'1.2.2.A. Partneris-2'!O36*H24)</f>
        <v>0</v>
      </c>
      <c r="I177" s="518"/>
      <c r="J177" s="518">
        <f>IF(J24=2,'1.2.2.A. Partneris-2'!Q36,'1.2.2.A. Partneris-2'!Q36*J24)</f>
        <v>0</v>
      </c>
      <c r="K177" s="518"/>
      <c r="L177" s="518">
        <f>IF(L24=2,'1.2.2.A. Partneris-2'!S36,'1.2.2.A. Partneris-2'!S36*L24)</f>
        <v>0</v>
      </c>
      <c r="M177" s="518"/>
      <c r="N177" s="518">
        <f>IF(N24=2,'1.2.2.A. Partneris-2'!U36,'1.2.2.A. Partneris-2'!U36*N24)</f>
        <v>0</v>
      </c>
      <c r="O177" s="518"/>
      <c r="P177" s="518">
        <f>IF(P24=2,'1.2.2.A. Partneris-2'!W36,'1.2.2.A. Partneris-2'!W36*P24)</f>
        <v>0</v>
      </c>
      <c r="Q177" s="518"/>
      <c r="R177" s="518">
        <f>IF(R24=2,'1.2.2.A. Partneris-2'!Y36,'1.2.2.A. Partneris-2'!Y36*R24)</f>
        <v>0</v>
      </c>
      <c r="S177" s="518"/>
      <c r="T177" s="481">
        <f t="shared" ref="T177:T180" si="172">SUM(B177:R177)</f>
        <v>0</v>
      </c>
      <c r="U177" s="519" t="s">
        <v>228</v>
      </c>
    </row>
    <row r="178" spans="1:23" ht="12.75" hidden="1" customHeight="1" x14ac:dyDescent="0.2">
      <c r="A178" s="483" t="str">
        <f>A$15</f>
        <v>Privātās neattiecināmās izmaksas</v>
      </c>
      <c r="B178" s="520"/>
      <c r="C178" s="520"/>
      <c r="D178" s="520"/>
      <c r="E178" s="520"/>
      <c r="F178" s="520"/>
      <c r="G178" s="520"/>
      <c r="H178" s="520"/>
      <c r="I178" s="520"/>
      <c r="J178" s="520"/>
      <c r="K178" s="520"/>
      <c r="L178" s="520"/>
      <c r="M178" s="520"/>
      <c r="N178" s="520"/>
      <c r="O178" s="520"/>
      <c r="P178" s="520"/>
      <c r="Q178" s="520"/>
      <c r="R178" s="520"/>
      <c r="S178" s="520"/>
      <c r="T178" s="481">
        <f t="shared" si="172"/>
        <v>0</v>
      </c>
      <c r="U178" s="519" t="s">
        <v>228</v>
      </c>
    </row>
    <row r="179" spans="1:23" ht="12.75" hidden="1" customHeight="1" x14ac:dyDescent="0.2">
      <c r="A179" s="484" t="str">
        <f>A$16</f>
        <v>Neattiecināmās izmaksas kopā</v>
      </c>
      <c r="B179" s="361">
        <f>SUM(B177:B178)</f>
        <v>0</v>
      </c>
      <c r="C179" s="361"/>
      <c r="D179" s="361">
        <f t="shared" ref="D179:R179" si="173">SUM(D177:D178)</f>
        <v>0</v>
      </c>
      <c r="E179" s="361"/>
      <c r="F179" s="361">
        <f t="shared" si="173"/>
        <v>0</v>
      </c>
      <c r="G179" s="361"/>
      <c r="H179" s="361">
        <f t="shared" si="173"/>
        <v>0</v>
      </c>
      <c r="I179" s="361"/>
      <c r="J179" s="361">
        <f t="shared" si="173"/>
        <v>0</v>
      </c>
      <c r="K179" s="361"/>
      <c r="L179" s="361">
        <f t="shared" si="173"/>
        <v>0</v>
      </c>
      <c r="M179" s="361"/>
      <c r="N179" s="361">
        <f t="shared" si="173"/>
        <v>0</v>
      </c>
      <c r="O179" s="361"/>
      <c r="P179" s="361">
        <f t="shared" si="173"/>
        <v>0</v>
      </c>
      <c r="Q179" s="361"/>
      <c r="R179" s="361">
        <f t="shared" si="173"/>
        <v>0</v>
      </c>
      <c r="S179" s="361"/>
      <c r="T179" s="485">
        <f t="shared" si="172"/>
        <v>0</v>
      </c>
      <c r="U179" s="519" t="s">
        <v>228</v>
      </c>
    </row>
    <row r="180" spans="1:23" ht="12.75" hidden="1" customHeight="1" x14ac:dyDescent="0.25">
      <c r="A180" s="490" t="str">
        <f>A$17</f>
        <v>Kopējās izmaksas</v>
      </c>
      <c r="B180" s="491">
        <f>B176+B179</f>
        <v>0</v>
      </c>
      <c r="C180" s="491"/>
      <c r="D180" s="491">
        <f t="shared" ref="D180:R180" si="174">D176+D179</f>
        <v>0</v>
      </c>
      <c r="E180" s="491"/>
      <c r="F180" s="491">
        <f t="shared" si="174"/>
        <v>0</v>
      </c>
      <c r="G180" s="491"/>
      <c r="H180" s="491">
        <f t="shared" si="174"/>
        <v>0</v>
      </c>
      <c r="I180" s="491"/>
      <c r="J180" s="491">
        <f t="shared" si="174"/>
        <v>0</v>
      </c>
      <c r="K180" s="491"/>
      <c r="L180" s="491">
        <f t="shared" si="174"/>
        <v>0</v>
      </c>
      <c r="M180" s="491"/>
      <c r="N180" s="491">
        <f t="shared" si="174"/>
        <v>0</v>
      </c>
      <c r="O180" s="491"/>
      <c r="P180" s="491">
        <f t="shared" si="174"/>
        <v>0</v>
      </c>
      <c r="Q180" s="491"/>
      <c r="R180" s="491">
        <f t="shared" si="174"/>
        <v>0</v>
      </c>
      <c r="S180" s="491"/>
      <c r="T180" s="493">
        <f t="shared" si="172"/>
        <v>0</v>
      </c>
      <c r="U180" s="519" t="s">
        <v>228</v>
      </c>
    </row>
    <row r="181" spans="1:23" ht="12.75" customHeight="1" x14ac:dyDescent="0.25">
      <c r="A181" s="506"/>
      <c r="B181" s="506"/>
      <c r="C181" s="506"/>
      <c r="D181" s="506"/>
      <c r="E181" s="506"/>
      <c r="F181" s="506"/>
      <c r="G181" s="506"/>
      <c r="H181" s="506"/>
      <c r="I181" s="506"/>
      <c r="J181" s="506"/>
      <c r="K181" s="506"/>
      <c r="L181" s="506"/>
      <c r="M181" s="506"/>
      <c r="N181" s="506"/>
      <c r="O181" s="506"/>
      <c r="P181" s="506"/>
      <c r="Q181" s="506"/>
      <c r="R181" s="506"/>
      <c r="S181" s="506"/>
      <c r="T181" s="506"/>
      <c r="U181" s="506"/>
    </row>
    <row r="182" spans="1:23" ht="24" customHeight="1" x14ac:dyDescent="0.2">
      <c r="A182" s="526" t="s">
        <v>238</v>
      </c>
      <c r="B182" s="509">
        <f>'1.2.2.B. Partneris-2'!C3</f>
        <v>0</v>
      </c>
      <c r="C182" s="510"/>
      <c r="D182" s="510"/>
      <c r="E182" s="510"/>
      <c r="F182" s="509">
        <f>'1.2.2.B. Partneris-2'!H3</f>
        <v>0</v>
      </c>
      <c r="G182" s="510"/>
      <c r="H182" s="511"/>
      <c r="I182" s="510"/>
      <c r="J182" s="511" t="s">
        <v>308</v>
      </c>
      <c r="K182" s="510"/>
      <c r="L182" s="513">
        <f>'11. DL PIV 4.pielikums'!$E$39</f>
        <v>0</v>
      </c>
      <c r="M182" s="510"/>
      <c r="N182" s="514" t="s">
        <v>325</v>
      </c>
      <c r="O182" s="510"/>
      <c r="P182" s="511"/>
      <c r="Q182" s="510"/>
      <c r="R182" s="511"/>
      <c r="S182" s="510"/>
      <c r="T182" s="511"/>
      <c r="U182" s="511"/>
      <c r="W182" s="386">
        <f>IF(F182=Dati!$J$3,1,IF(F182=Dati!$J$4,2,IF(F182=Dati!$J$5,3,0)))</f>
        <v>0</v>
      </c>
    </row>
    <row r="183" spans="1:23" ht="12.75" customHeight="1" x14ac:dyDescent="0.2">
      <c r="A183" s="476" t="s">
        <v>221</v>
      </c>
      <c r="B183" s="477">
        <f>B$3</f>
        <v>2023</v>
      </c>
      <c r="C183" s="477"/>
      <c r="D183" s="477">
        <f>D$3</f>
        <v>2024</v>
      </c>
      <c r="E183" s="477"/>
      <c r="F183" s="477">
        <f>F$3</f>
        <v>2025</v>
      </c>
      <c r="G183" s="477"/>
      <c r="H183" s="477" t="str">
        <f>H$3</f>
        <v>X</v>
      </c>
      <c r="I183" s="477"/>
      <c r="J183" s="477" t="str">
        <f>J$3</f>
        <v>X</v>
      </c>
      <c r="K183" s="477"/>
      <c r="L183" s="477" t="str">
        <f>L$3</f>
        <v>X</v>
      </c>
      <c r="M183" s="477"/>
      <c r="N183" s="477" t="str">
        <f>N$3</f>
        <v>X</v>
      </c>
      <c r="O183" s="477"/>
      <c r="P183" s="477" t="str">
        <f>P$3</f>
        <v>X</v>
      </c>
      <c r="Q183" s="477"/>
      <c r="R183" s="477" t="str">
        <f>R$3</f>
        <v>X</v>
      </c>
      <c r="S183" s="477"/>
      <c r="T183" s="477"/>
      <c r="U183" s="477"/>
    </row>
    <row r="184" spans="1:23" x14ac:dyDescent="0.2">
      <c r="A184" s="515"/>
      <c r="B184" s="478" t="s">
        <v>222</v>
      </c>
      <c r="C184" s="478"/>
      <c r="D184" s="478" t="s">
        <v>222</v>
      </c>
      <c r="E184" s="478"/>
      <c r="F184" s="478" t="s">
        <v>222</v>
      </c>
      <c r="G184" s="478"/>
      <c r="H184" s="478" t="s">
        <v>222</v>
      </c>
      <c r="I184" s="478"/>
      <c r="J184" s="478" t="s">
        <v>222</v>
      </c>
      <c r="K184" s="478"/>
      <c r="L184" s="478" t="s">
        <v>222</v>
      </c>
      <c r="M184" s="478"/>
      <c r="N184" s="478" t="s">
        <v>222</v>
      </c>
      <c r="O184" s="478"/>
      <c r="P184" s="478" t="s">
        <v>222</v>
      </c>
      <c r="Q184" s="478"/>
      <c r="R184" s="478" t="s">
        <v>222</v>
      </c>
      <c r="S184" s="478"/>
      <c r="T184" s="478" t="s">
        <v>112</v>
      </c>
      <c r="U184" s="478" t="s">
        <v>59</v>
      </c>
    </row>
    <row r="185" spans="1:23" ht="12.75" customHeight="1" x14ac:dyDescent="0.2">
      <c r="A185" s="516" t="str">
        <f>A$5</f>
        <v>Attīstības un noturības mehānisma finansējums</v>
      </c>
      <c r="B185" s="517">
        <f>B193*$L$182</f>
        <v>0</v>
      </c>
      <c r="C185" s="517"/>
      <c r="D185" s="517">
        <f t="shared" ref="D185:R185" si="175">D193*$L$182</f>
        <v>0</v>
      </c>
      <c r="E185" s="517"/>
      <c r="F185" s="517">
        <f t="shared" si="175"/>
        <v>0</v>
      </c>
      <c r="G185" s="517"/>
      <c r="H185" s="517">
        <f t="shared" si="175"/>
        <v>0</v>
      </c>
      <c r="I185" s="517"/>
      <c r="J185" s="517">
        <f t="shared" si="175"/>
        <v>0</v>
      </c>
      <c r="K185" s="517"/>
      <c r="L185" s="517">
        <f t="shared" si="175"/>
        <v>0</v>
      </c>
      <c r="M185" s="517"/>
      <c r="N185" s="517">
        <f t="shared" si="175"/>
        <v>0</v>
      </c>
      <c r="O185" s="517"/>
      <c r="P185" s="517">
        <f t="shared" si="175"/>
        <v>0</v>
      </c>
      <c r="Q185" s="517"/>
      <c r="R185" s="517">
        <f t="shared" si="175"/>
        <v>0</v>
      </c>
      <c r="S185" s="517"/>
      <c r="T185" s="481">
        <f t="shared" ref="T185:T192" si="176">SUM(B185:R185)</f>
        <v>0</v>
      </c>
      <c r="U185" s="482" t="e">
        <f>T185/$T$193</f>
        <v>#DIV/0!</v>
      </c>
    </row>
    <row r="186" spans="1:23" ht="12.75" customHeight="1" x14ac:dyDescent="0.2">
      <c r="A186" s="604" t="str">
        <f>A$6</f>
        <v>Nacionālais publiskais finansējums</v>
      </c>
      <c r="B186" s="517"/>
      <c r="C186" s="517"/>
      <c r="D186" s="517"/>
      <c r="E186" s="517"/>
      <c r="F186" s="517"/>
      <c r="G186" s="517"/>
      <c r="H186" s="517"/>
      <c r="I186" s="517"/>
      <c r="J186" s="517"/>
      <c r="K186" s="517"/>
      <c r="L186" s="517"/>
      <c r="M186" s="517"/>
      <c r="N186" s="517"/>
      <c r="O186" s="517"/>
      <c r="P186" s="517"/>
      <c r="Q186" s="517"/>
      <c r="R186" s="517"/>
      <c r="S186" s="517"/>
      <c r="T186" s="481"/>
      <c r="U186" s="482"/>
    </row>
    <row r="187" spans="1:23" ht="12.75" customHeight="1" x14ac:dyDescent="0.2">
      <c r="A187" s="604" t="str">
        <f>A$7</f>
        <v>Valsts budžeta finansējums</v>
      </c>
      <c r="B187" s="517"/>
      <c r="C187" s="517"/>
      <c r="D187" s="517"/>
      <c r="E187" s="517"/>
      <c r="F187" s="517"/>
      <c r="G187" s="517"/>
      <c r="H187" s="517"/>
      <c r="I187" s="517"/>
      <c r="J187" s="517"/>
      <c r="K187" s="517"/>
      <c r="L187" s="517"/>
      <c r="M187" s="517"/>
      <c r="N187" s="517"/>
      <c r="O187" s="517"/>
      <c r="P187" s="517"/>
      <c r="Q187" s="517"/>
      <c r="R187" s="517"/>
      <c r="S187" s="517"/>
      <c r="T187" s="481">
        <f t="shared" si="176"/>
        <v>0</v>
      </c>
      <c r="U187" s="482" t="e">
        <f t="shared" ref="U187:U193" si="177">T187/$T$193</f>
        <v>#DIV/0!</v>
      </c>
    </row>
    <row r="188" spans="1:23" ht="12.75" customHeight="1" x14ac:dyDescent="0.2">
      <c r="A188" s="604" t="str">
        <f>A$8</f>
        <v>Valsts budžeta dotācija pašvaldībām</v>
      </c>
      <c r="B188" s="518"/>
      <c r="C188" s="518"/>
      <c r="D188" s="518"/>
      <c r="E188" s="518"/>
      <c r="F188" s="518"/>
      <c r="G188" s="518"/>
      <c r="H188" s="518"/>
      <c r="I188" s="518"/>
      <c r="J188" s="518"/>
      <c r="K188" s="518"/>
      <c r="L188" s="518"/>
      <c r="M188" s="518"/>
      <c r="N188" s="518"/>
      <c r="O188" s="518"/>
      <c r="P188" s="518"/>
      <c r="Q188" s="518"/>
      <c r="R188" s="518"/>
      <c r="S188" s="518"/>
      <c r="T188" s="481">
        <f t="shared" si="176"/>
        <v>0</v>
      </c>
      <c r="U188" s="482" t="e">
        <f t="shared" si="177"/>
        <v>#DIV/0!</v>
      </c>
    </row>
    <row r="189" spans="1:23" ht="12.75" customHeight="1" x14ac:dyDescent="0.2">
      <c r="A189" s="483" t="str">
        <f>A$9</f>
        <v>Pašvaldības finansējums</v>
      </c>
      <c r="B189" s="518">
        <f>IF($W182=1,B193-B185-B188-B192,0)</f>
        <v>0</v>
      </c>
      <c r="C189" s="518"/>
      <c r="D189" s="518">
        <f t="shared" ref="D189:R189" si="178">IF($W182=1,D193-D185-D188-D192,0)</f>
        <v>0</v>
      </c>
      <c r="E189" s="518"/>
      <c r="F189" s="518">
        <f t="shared" si="178"/>
        <v>0</v>
      </c>
      <c r="G189" s="518"/>
      <c r="H189" s="518">
        <f t="shared" si="178"/>
        <v>0</v>
      </c>
      <c r="I189" s="518"/>
      <c r="J189" s="518">
        <f t="shared" si="178"/>
        <v>0</v>
      </c>
      <c r="K189" s="518"/>
      <c r="L189" s="518">
        <f t="shared" si="178"/>
        <v>0</v>
      </c>
      <c r="M189" s="518"/>
      <c r="N189" s="518">
        <f t="shared" si="178"/>
        <v>0</v>
      </c>
      <c r="O189" s="518"/>
      <c r="P189" s="518">
        <f t="shared" si="178"/>
        <v>0</v>
      </c>
      <c r="Q189" s="518"/>
      <c r="R189" s="518">
        <f t="shared" si="178"/>
        <v>0</v>
      </c>
      <c r="S189" s="518"/>
      <c r="T189" s="481">
        <f t="shared" si="176"/>
        <v>0</v>
      </c>
      <c r="U189" s="482" t="e">
        <f t="shared" si="177"/>
        <v>#DIV/0!</v>
      </c>
    </row>
    <row r="190" spans="1:23" s="305" customFormat="1" ht="12.75" customHeight="1" x14ac:dyDescent="0.2">
      <c r="A190" s="483" t="str">
        <f>A$10</f>
        <v>Cits publiskais finansējums</v>
      </c>
      <c r="B190" s="518"/>
      <c r="C190" s="518"/>
      <c r="D190" s="518"/>
      <c r="E190" s="518"/>
      <c r="F190" s="518"/>
      <c r="G190" s="518"/>
      <c r="H190" s="518"/>
      <c r="I190" s="518"/>
      <c r="J190" s="518"/>
      <c r="K190" s="518"/>
      <c r="L190" s="518"/>
      <c r="M190" s="518"/>
      <c r="N190" s="518"/>
      <c r="O190" s="518"/>
      <c r="P190" s="518"/>
      <c r="Q190" s="518"/>
      <c r="R190" s="518"/>
      <c r="S190" s="518"/>
      <c r="T190" s="481">
        <f t="shared" si="176"/>
        <v>0</v>
      </c>
      <c r="U190" s="482" t="e">
        <f t="shared" si="177"/>
        <v>#DIV/0!</v>
      </c>
    </row>
    <row r="191" spans="1:23" ht="12.75" customHeight="1" x14ac:dyDescent="0.2">
      <c r="A191" s="484" t="str">
        <f>A$11</f>
        <v>Publiskās attiecināmās izmaksas</v>
      </c>
      <c r="B191" s="361">
        <f>SUM(B185:B190)</f>
        <v>0</v>
      </c>
      <c r="C191" s="361"/>
      <c r="D191" s="361">
        <f t="shared" ref="D191:R191" si="179">SUM(D185:D190)</f>
        <v>0</v>
      </c>
      <c r="E191" s="361"/>
      <c r="F191" s="361">
        <f t="shared" si="179"/>
        <v>0</v>
      </c>
      <c r="G191" s="361"/>
      <c r="H191" s="361">
        <f t="shared" si="179"/>
        <v>0</v>
      </c>
      <c r="I191" s="361"/>
      <c r="J191" s="361">
        <f t="shared" si="179"/>
        <v>0</v>
      </c>
      <c r="K191" s="361"/>
      <c r="L191" s="361">
        <f t="shared" si="179"/>
        <v>0</v>
      </c>
      <c r="M191" s="361"/>
      <c r="N191" s="361">
        <f t="shared" si="179"/>
        <v>0</v>
      </c>
      <c r="O191" s="361"/>
      <c r="P191" s="361">
        <f t="shared" si="179"/>
        <v>0</v>
      </c>
      <c r="Q191" s="361"/>
      <c r="R191" s="361">
        <f t="shared" si="179"/>
        <v>0</v>
      </c>
      <c r="S191" s="361"/>
      <c r="T191" s="485">
        <f t="shared" si="176"/>
        <v>0</v>
      </c>
      <c r="U191" s="482" t="e">
        <f t="shared" si="177"/>
        <v>#DIV/0!</v>
      </c>
    </row>
    <row r="192" spans="1:23" ht="12.75" customHeight="1" x14ac:dyDescent="0.2">
      <c r="A192" s="483" t="str">
        <f>A$12</f>
        <v>Privātais finansējums</v>
      </c>
      <c r="B192" s="518">
        <f>B193-B185</f>
        <v>0</v>
      </c>
      <c r="C192" s="518"/>
      <c r="D192" s="518">
        <f t="shared" ref="D192" si="180">D193-D185</f>
        <v>0</v>
      </c>
      <c r="E192" s="518"/>
      <c r="F192" s="518">
        <f t="shared" ref="F192" si="181">F193-F185</f>
        <v>0</v>
      </c>
      <c r="G192" s="518"/>
      <c r="H192" s="518">
        <f t="shared" ref="H192" si="182">H193-H185</f>
        <v>0</v>
      </c>
      <c r="I192" s="518"/>
      <c r="J192" s="518">
        <f t="shared" ref="J192" si="183">J193-J185</f>
        <v>0</v>
      </c>
      <c r="K192" s="518"/>
      <c r="L192" s="518">
        <f t="shared" ref="L192" si="184">L193-L185</f>
        <v>0</v>
      </c>
      <c r="M192" s="518"/>
      <c r="N192" s="518">
        <f t="shared" ref="N192" si="185">N193-N185</f>
        <v>0</v>
      </c>
      <c r="O192" s="518"/>
      <c r="P192" s="518">
        <f t="shared" ref="P192" si="186">P193-P185</f>
        <v>0</v>
      </c>
      <c r="Q192" s="518"/>
      <c r="R192" s="518">
        <f t="shared" ref="R192" si="187">R193-R185</f>
        <v>0</v>
      </c>
      <c r="S192" s="518"/>
      <c r="T192" s="481">
        <f t="shared" si="176"/>
        <v>0</v>
      </c>
      <c r="U192" s="482" t="e">
        <f t="shared" si="177"/>
        <v>#DIV/0!</v>
      </c>
    </row>
    <row r="193" spans="1:23" ht="12.75" customHeight="1" x14ac:dyDescent="0.2">
      <c r="A193" s="484" t="str">
        <f>A$13</f>
        <v>Kopējās attiecināmās izmaksas</v>
      </c>
      <c r="B193" s="361">
        <f>IF(B24=2,'1.2.2.B. Partneris-2'!H39,'1.2.2.B. Partneris-2'!H39*B24)</f>
        <v>0</v>
      </c>
      <c r="C193" s="361"/>
      <c r="D193" s="361">
        <f>IF(D24=2,'1.2.2.B. Partneris-2'!J39+'1.2.2.B. Partneris-2'!H39,'1.2.2.B. Partneris-2'!J39*D24)</f>
        <v>0</v>
      </c>
      <c r="E193" s="361"/>
      <c r="F193" s="361">
        <f>IF(F24=2,'1.2.2.B. Partneris-2'!L39+'1.2.2.B. Partneris-2'!J39+'1.2.2.B. Partneris-2'!H39,'1.2.2.B. Partneris-2'!L39*F24)</f>
        <v>0</v>
      </c>
      <c r="G193" s="361"/>
      <c r="H193" s="361">
        <f>IF(H24=2,'1.2.2.B. Partneris-2'!N39+'1.2.2.B. Partneris-2'!L39+'1.2.2.B. Partneris-2'!J39+'1.2.2.B. Partneris-2'!H39,'1.2.2.B. Partneris-2'!N39*H24)</f>
        <v>0</v>
      </c>
      <c r="I193" s="361"/>
      <c r="J193" s="361">
        <f>IF(J24=2,'1.2.2.B. Partneris-2'!P39,'1.2.2.B. Partneris-2'!P39*J24)</f>
        <v>0</v>
      </c>
      <c r="K193" s="361"/>
      <c r="L193" s="361">
        <f>IF(L24=2,'1.2.2.B. Partneris-2'!R39,'1.2.2.B. Partneris-2'!R39*L24)</f>
        <v>0</v>
      </c>
      <c r="M193" s="361"/>
      <c r="N193" s="361">
        <f>IF(N24=2,'1.2.2.B. Partneris-2'!T39,'1.2.2.B. Partneris-2'!T39*N24)</f>
        <v>0</v>
      </c>
      <c r="O193" s="361"/>
      <c r="P193" s="361">
        <f>IF(P24=2,'1.2.2.B. Partneris-2'!V39,'1.2.2.B. Partneris-2'!V39*P24)</f>
        <v>0</v>
      </c>
      <c r="Q193" s="361"/>
      <c r="R193" s="361">
        <f>IF(R24=2,'1.2.2.B. Partneris-2'!X39,'1.2.2.B. Partneris-2'!X39*R24)</f>
        <v>0</v>
      </c>
      <c r="S193" s="361"/>
      <c r="T193" s="485">
        <f>SUM(B193:R193)</f>
        <v>0</v>
      </c>
      <c r="U193" s="482" t="e">
        <f t="shared" si="177"/>
        <v>#DIV/0!</v>
      </c>
    </row>
    <row r="194" spans="1:23" ht="12.75" customHeight="1" x14ac:dyDescent="0.2">
      <c r="A194" s="604" t="str">
        <f>A$14</f>
        <v>Publiskās neattiecināmās izmaksas</v>
      </c>
      <c r="B194" s="520"/>
      <c r="C194" s="520"/>
      <c r="D194" s="520"/>
      <c r="E194" s="520"/>
      <c r="F194" s="520"/>
      <c r="G194" s="520"/>
      <c r="H194" s="520"/>
      <c r="I194" s="520"/>
      <c r="J194" s="520"/>
      <c r="K194" s="520"/>
      <c r="L194" s="520"/>
      <c r="M194" s="520"/>
      <c r="N194" s="520"/>
      <c r="O194" s="520"/>
      <c r="P194" s="520"/>
      <c r="Q194" s="520"/>
      <c r="R194" s="520"/>
      <c r="S194" s="520"/>
      <c r="T194" s="481">
        <f t="shared" ref="T194:T196" si="188">SUM(B194:R194)</f>
        <v>0</v>
      </c>
      <c r="U194" s="519" t="s">
        <v>228</v>
      </c>
    </row>
    <row r="195" spans="1:23" ht="12.75" customHeight="1" x14ac:dyDescent="0.2">
      <c r="A195" s="604" t="str">
        <f>A$15</f>
        <v>Privātās neattiecināmās izmaksas</v>
      </c>
      <c r="B195" s="518">
        <f>IF(B24=2,'1.2.2.B. Partneris-2'!I39,'1.2.2.B. Partneris-2'!I39*B24)</f>
        <v>0</v>
      </c>
      <c r="C195" s="518"/>
      <c r="D195" s="518">
        <f>IF(D24=2,'1.2.2.B. Partneris-2'!K39+'1.2.2.B. Partneris-2'!I39,'1.2.2.B. Partneris-2'!K39*D24)</f>
        <v>0</v>
      </c>
      <c r="E195" s="518"/>
      <c r="F195" s="518">
        <f>IF(F24=2,'1.2.2.B. Partneris-2'!M39+'1.2.2.B. Partneris-2'!K39+'1.2.2.B. Partneris-2'!I39,'1.2.2.B. Partneris-2'!M39*F24)</f>
        <v>0</v>
      </c>
      <c r="G195" s="518"/>
      <c r="H195" s="518">
        <f>IF(H24=2,'1.2.2.B. Partneris-2'!O39+'1.2.2.B. Partneris-2'!M39+'1.2.2.B. Partneris-2'!K39+'1.2.2.B. Partneris-2'!I39,'1.2.2.B. Partneris-2'!O39*H24)</f>
        <v>0</v>
      </c>
      <c r="I195" s="518"/>
      <c r="J195" s="518">
        <f>IF(J24=2,'1.2.2.B. Partneris-2'!Q39,'1.2.2.B. Partneris-2'!Q39*J24)</f>
        <v>0</v>
      </c>
      <c r="K195" s="518"/>
      <c r="L195" s="518">
        <f>IF(L24=2,'1.2.2.B. Partneris-2'!S39,'1.2.2.B. Partneris-2'!S39*L24)</f>
        <v>0</v>
      </c>
      <c r="M195" s="518"/>
      <c r="N195" s="518">
        <f>IF(N24=2,'1.2.2.B. Partneris-2'!U39,'1.2.2.B. Partneris-2'!U39*N24)</f>
        <v>0</v>
      </c>
      <c r="O195" s="518"/>
      <c r="P195" s="518">
        <f>IF(P24=2,'1.2.2.B. Partneris-2'!W39,'1.2.2.B. Partneris-2'!W39*P24)</f>
        <v>0</v>
      </c>
      <c r="Q195" s="518"/>
      <c r="R195" s="518">
        <f>IF(R24=2,'1.2.2.B. Partneris-2'!Y39,'1.2.2.B. Partneris-2'!Y39*R24)</f>
        <v>0</v>
      </c>
      <c r="S195" s="518"/>
      <c r="T195" s="481">
        <f t="shared" si="188"/>
        <v>0</v>
      </c>
      <c r="U195" s="519" t="s">
        <v>228</v>
      </c>
    </row>
    <row r="196" spans="1:23" ht="12.75" customHeight="1" x14ac:dyDescent="0.2">
      <c r="A196" s="484" t="str">
        <f>A$16</f>
        <v>Neattiecināmās izmaksas kopā</v>
      </c>
      <c r="B196" s="361">
        <f>SUM(B194:B195)</f>
        <v>0</v>
      </c>
      <c r="C196" s="361"/>
      <c r="D196" s="361">
        <f t="shared" ref="D196:R196" si="189">SUM(D194:D195)</f>
        <v>0</v>
      </c>
      <c r="E196" s="361"/>
      <c r="F196" s="361">
        <f t="shared" si="189"/>
        <v>0</v>
      </c>
      <c r="G196" s="361"/>
      <c r="H196" s="361">
        <f t="shared" si="189"/>
        <v>0</v>
      </c>
      <c r="I196" s="361"/>
      <c r="J196" s="361">
        <f t="shared" si="189"/>
        <v>0</v>
      </c>
      <c r="K196" s="361"/>
      <c r="L196" s="361">
        <f t="shared" si="189"/>
        <v>0</v>
      </c>
      <c r="M196" s="361"/>
      <c r="N196" s="361">
        <f t="shared" si="189"/>
        <v>0</v>
      </c>
      <c r="O196" s="361"/>
      <c r="P196" s="361">
        <f t="shared" si="189"/>
        <v>0</v>
      </c>
      <c r="Q196" s="361"/>
      <c r="R196" s="361">
        <f t="shared" si="189"/>
        <v>0</v>
      </c>
      <c r="S196" s="361"/>
      <c r="T196" s="485">
        <f t="shared" si="188"/>
        <v>0</v>
      </c>
      <c r="U196" s="519" t="s">
        <v>228</v>
      </c>
    </row>
    <row r="197" spans="1:23" ht="12.75" customHeight="1" x14ac:dyDescent="0.25">
      <c r="A197" s="490" t="str">
        <f>A$17</f>
        <v>Kopējās izmaksas</v>
      </c>
      <c r="B197" s="491">
        <f>B193+B196</f>
        <v>0</v>
      </c>
      <c r="C197" s="491"/>
      <c r="D197" s="491">
        <f t="shared" ref="D197:R197" si="190">D193+D196</f>
        <v>0</v>
      </c>
      <c r="E197" s="491"/>
      <c r="F197" s="491">
        <f t="shared" si="190"/>
        <v>0</v>
      </c>
      <c r="G197" s="491"/>
      <c r="H197" s="491">
        <f t="shared" si="190"/>
        <v>0</v>
      </c>
      <c r="I197" s="491"/>
      <c r="J197" s="491">
        <f t="shared" si="190"/>
        <v>0</v>
      </c>
      <c r="K197" s="491"/>
      <c r="L197" s="491">
        <f t="shared" si="190"/>
        <v>0</v>
      </c>
      <c r="M197" s="491"/>
      <c r="N197" s="491">
        <f t="shared" si="190"/>
        <v>0</v>
      </c>
      <c r="O197" s="491"/>
      <c r="P197" s="491">
        <f t="shared" si="190"/>
        <v>0</v>
      </c>
      <c r="Q197" s="491"/>
      <c r="R197" s="491">
        <f t="shared" si="190"/>
        <v>0</v>
      </c>
      <c r="S197" s="491"/>
      <c r="T197" s="485">
        <f>SUM(B197:R197)</f>
        <v>0</v>
      </c>
      <c r="U197" s="519" t="s">
        <v>228</v>
      </c>
    </row>
    <row r="198" spans="1:23" ht="12.75" customHeight="1" x14ac:dyDescent="0.25">
      <c r="A198" s="506"/>
      <c r="B198" s="506"/>
      <c r="C198" s="506"/>
      <c r="D198" s="506"/>
      <c r="E198" s="506"/>
      <c r="F198" s="506"/>
      <c r="G198" s="506"/>
      <c r="H198" s="506"/>
      <c r="I198" s="506"/>
      <c r="J198" s="506"/>
      <c r="K198" s="506"/>
      <c r="L198" s="506"/>
      <c r="M198" s="506"/>
      <c r="N198" s="506"/>
      <c r="O198" s="506"/>
      <c r="P198" s="506"/>
      <c r="Q198" s="506"/>
      <c r="R198" s="506"/>
      <c r="S198" s="506"/>
      <c r="T198" s="506"/>
      <c r="U198" s="506"/>
    </row>
    <row r="199" spans="1:23" ht="24" customHeight="1" x14ac:dyDescent="0.2">
      <c r="A199" s="526" t="s">
        <v>238</v>
      </c>
      <c r="B199" s="509">
        <f>'1.2.2.B. Partneris-2'!C3</f>
        <v>0</v>
      </c>
      <c r="C199" s="510"/>
      <c r="D199" s="510"/>
      <c r="E199" s="510"/>
      <c r="F199" s="509">
        <f>'1.2.2.B. Partneris-2'!H3</f>
        <v>0</v>
      </c>
      <c r="G199" s="510"/>
      <c r="H199" s="511"/>
      <c r="I199" s="510"/>
      <c r="J199" s="511" t="s">
        <v>308</v>
      </c>
      <c r="K199" s="510"/>
      <c r="L199" s="513">
        <f>'1.2.2.B. Partneris-2'!C22</f>
        <v>1</v>
      </c>
      <c r="M199" s="510"/>
      <c r="N199" s="514" t="s">
        <v>324</v>
      </c>
      <c r="O199" s="510"/>
      <c r="P199" s="511"/>
      <c r="Q199" s="510"/>
      <c r="R199" s="511"/>
      <c r="S199" s="510"/>
      <c r="T199" s="511"/>
      <c r="U199" s="511"/>
      <c r="W199" s="386">
        <f>IF(F199=Dati!$J$3,1,IF(F199=Dati!$J$4,2,IF(F199=Dati!$J$5,3,0)))</f>
        <v>0</v>
      </c>
    </row>
    <row r="200" spans="1:23" x14ac:dyDescent="0.2">
      <c r="A200" s="476" t="s">
        <v>221</v>
      </c>
      <c r="B200" s="477">
        <f>B$3</f>
        <v>2023</v>
      </c>
      <c r="C200" s="477"/>
      <c r="D200" s="477">
        <f>D$3</f>
        <v>2024</v>
      </c>
      <c r="E200" s="477"/>
      <c r="F200" s="477">
        <f>F$3</f>
        <v>2025</v>
      </c>
      <c r="G200" s="477"/>
      <c r="H200" s="477" t="str">
        <f>H$3</f>
        <v>X</v>
      </c>
      <c r="I200" s="477"/>
      <c r="J200" s="477" t="str">
        <f>J$3</f>
        <v>X</v>
      </c>
      <c r="K200" s="477"/>
      <c r="L200" s="477" t="str">
        <f>L$3</f>
        <v>X</v>
      </c>
      <c r="M200" s="477"/>
      <c r="N200" s="477" t="str">
        <f>N$3</f>
        <v>X</v>
      </c>
      <c r="O200" s="477"/>
      <c r="P200" s="477" t="str">
        <f>P$3</f>
        <v>X</v>
      </c>
      <c r="Q200" s="477"/>
      <c r="R200" s="477" t="str">
        <f>R$3</f>
        <v>X</v>
      </c>
      <c r="S200" s="477"/>
      <c r="T200" s="477"/>
      <c r="U200" s="477"/>
    </row>
    <row r="201" spans="1:23" x14ac:dyDescent="0.2">
      <c r="A201" s="515"/>
      <c r="B201" s="478" t="s">
        <v>222</v>
      </c>
      <c r="C201" s="478"/>
      <c r="D201" s="478" t="s">
        <v>222</v>
      </c>
      <c r="E201" s="478"/>
      <c r="F201" s="478" t="s">
        <v>222</v>
      </c>
      <c r="G201" s="478"/>
      <c r="H201" s="478" t="s">
        <v>222</v>
      </c>
      <c r="I201" s="478"/>
      <c r="J201" s="478" t="s">
        <v>222</v>
      </c>
      <c r="K201" s="478"/>
      <c r="L201" s="478" t="s">
        <v>222</v>
      </c>
      <c r="M201" s="478"/>
      <c r="N201" s="478" t="s">
        <v>222</v>
      </c>
      <c r="O201" s="478"/>
      <c r="P201" s="478" t="s">
        <v>222</v>
      </c>
      <c r="Q201" s="478"/>
      <c r="R201" s="478" t="s">
        <v>222</v>
      </c>
      <c r="S201" s="478"/>
      <c r="T201" s="478" t="s">
        <v>112</v>
      </c>
      <c r="U201" s="478" t="s">
        <v>59</v>
      </c>
    </row>
    <row r="202" spans="1:23" ht="12.75" customHeight="1" x14ac:dyDescent="0.2">
      <c r="A202" s="516" t="str">
        <f>A$5</f>
        <v>Attīstības un noturības mehānisma finansējums</v>
      </c>
      <c r="B202" s="517">
        <f>B210*$L$199</f>
        <v>0</v>
      </c>
      <c r="C202" s="517"/>
      <c r="D202" s="517">
        <f>D210*$L$199</f>
        <v>0</v>
      </c>
      <c r="E202" s="517"/>
      <c r="F202" s="517">
        <f t="shared" ref="F202:R202" si="191">F210*$L$199</f>
        <v>0</v>
      </c>
      <c r="G202" s="517"/>
      <c r="H202" s="517">
        <f t="shared" si="191"/>
        <v>0</v>
      </c>
      <c r="I202" s="517"/>
      <c r="J202" s="517">
        <f t="shared" si="191"/>
        <v>0</v>
      </c>
      <c r="K202" s="517"/>
      <c r="L202" s="517">
        <f t="shared" si="191"/>
        <v>0</v>
      </c>
      <c r="M202" s="517"/>
      <c r="N202" s="517">
        <f t="shared" si="191"/>
        <v>0</v>
      </c>
      <c r="O202" s="517"/>
      <c r="P202" s="517">
        <f t="shared" si="191"/>
        <v>0</v>
      </c>
      <c r="Q202" s="517"/>
      <c r="R202" s="517">
        <f t="shared" si="191"/>
        <v>0</v>
      </c>
      <c r="S202" s="517"/>
      <c r="T202" s="481">
        <f t="shared" ref="T202:T209" si="192">SUM(B202:R202)</f>
        <v>0</v>
      </c>
      <c r="U202" s="482" t="e">
        <f>T202/$T$210</f>
        <v>#DIV/0!</v>
      </c>
    </row>
    <row r="203" spans="1:23" ht="12.75" customHeight="1" x14ac:dyDescent="0.2">
      <c r="A203" s="604" t="str">
        <f>A$6</f>
        <v>Nacionālais publiskais finansējums</v>
      </c>
      <c r="B203" s="517"/>
      <c r="C203" s="517"/>
      <c r="D203" s="517"/>
      <c r="E203" s="517"/>
      <c r="F203" s="517"/>
      <c r="G203" s="517"/>
      <c r="H203" s="517"/>
      <c r="I203" s="517"/>
      <c r="J203" s="517"/>
      <c r="K203" s="517"/>
      <c r="L203" s="517"/>
      <c r="M203" s="517"/>
      <c r="N203" s="517"/>
      <c r="O203" s="517"/>
      <c r="P203" s="517"/>
      <c r="Q203" s="517"/>
      <c r="R203" s="517"/>
      <c r="S203" s="517"/>
      <c r="T203" s="481"/>
      <c r="U203" s="482"/>
    </row>
    <row r="204" spans="1:23" ht="12.75" customHeight="1" x14ac:dyDescent="0.2">
      <c r="A204" s="604" t="str">
        <f>A$7</f>
        <v>Valsts budžeta finansējums</v>
      </c>
      <c r="B204" s="517"/>
      <c r="C204" s="517"/>
      <c r="D204" s="517"/>
      <c r="E204" s="517"/>
      <c r="F204" s="517"/>
      <c r="G204" s="517"/>
      <c r="H204" s="517"/>
      <c r="I204" s="517"/>
      <c r="J204" s="517"/>
      <c r="K204" s="517"/>
      <c r="L204" s="517"/>
      <c r="M204" s="517"/>
      <c r="N204" s="517"/>
      <c r="O204" s="517"/>
      <c r="P204" s="517"/>
      <c r="Q204" s="517"/>
      <c r="R204" s="517"/>
      <c r="S204" s="517"/>
      <c r="T204" s="481">
        <f t="shared" si="192"/>
        <v>0</v>
      </c>
      <c r="U204" s="482" t="e">
        <f t="shared" ref="U204:U210" si="193">T204/$T$210</f>
        <v>#DIV/0!</v>
      </c>
    </row>
    <row r="205" spans="1:23" ht="12.75" customHeight="1" x14ac:dyDescent="0.2">
      <c r="A205" s="604" t="str">
        <f>A$8</f>
        <v>Valsts budžeta dotācija pašvaldībām</v>
      </c>
      <c r="B205" s="518"/>
      <c r="C205" s="518"/>
      <c r="D205" s="518"/>
      <c r="E205" s="518"/>
      <c r="F205" s="518"/>
      <c r="G205" s="518"/>
      <c r="H205" s="518"/>
      <c r="I205" s="518"/>
      <c r="J205" s="518"/>
      <c r="K205" s="518"/>
      <c r="L205" s="518"/>
      <c r="M205" s="518"/>
      <c r="N205" s="518"/>
      <c r="O205" s="518"/>
      <c r="P205" s="518"/>
      <c r="Q205" s="518"/>
      <c r="R205" s="518"/>
      <c r="S205" s="518"/>
      <c r="T205" s="481">
        <f t="shared" si="192"/>
        <v>0</v>
      </c>
      <c r="U205" s="482" t="e">
        <f t="shared" si="193"/>
        <v>#DIV/0!</v>
      </c>
    </row>
    <row r="206" spans="1:23" ht="12.75" customHeight="1" x14ac:dyDescent="0.2">
      <c r="A206" s="483" t="str">
        <f>A$9</f>
        <v>Pašvaldības finansējums</v>
      </c>
      <c r="B206" s="518"/>
      <c r="C206" s="518"/>
      <c r="D206" s="518"/>
      <c r="E206" s="518"/>
      <c r="F206" s="518"/>
      <c r="G206" s="518"/>
      <c r="H206" s="518"/>
      <c r="I206" s="518"/>
      <c r="J206" s="518"/>
      <c r="K206" s="518"/>
      <c r="L206" s="518"/>
      <c r="M206" s="518"/>
      <c r="N206" s="518"/>
      <c r="O206" s="518"/>
      <c r="P206" s="518"/>
      <c r="Q206" s="518"/>
      <c r="R206" s="518"/>
      <c r="S206" s="518"/>
      <c r="T206" s="481">
        <f t="shared" si="192"/>
        <v>0</v>
      </c>
      <c r="U206" s="482" t="e">
        <f t="shared" si="193"/>
        <v>#DIV/0!</v>
      </c>
    </row>
    <row r="207" spans="1:23" s="305" customFormat="1" ht="12.75" customHeight="1" x14ac:dyDescent="0.2">
      <c r="A207" s="483" t="str">
        <f>A$10</f>
        <v>Cits publiskais finansējums</v>
      </c>
      <c r="B207" s="518"/>
      <c r="C207" s="518"/>
      <c r="D207" s="518"/>
      <c r="E207" s="518"/>
      <c r="F207" s="518"/>
      <c r="G207" s="518"/>
      <c r="H207" s="518"/>
      <c r="I207" s="518"/>
      <c r="J207" s="518"/>
      <c r="K207" s="518"/>
      <c r="L207" s="518"/>
      <c r="M207" s="518"/>
      <c r="N207" s="518"/>
      <c r="O207" s="518"/>
      <c r="P207" s="518"/>
      <c r="Q207" s="518"/>
      <c r="R207" s="518"/>
      <c r="S207" s="518"/>
      <c r="T207" s="481">
        <f t="shared" si="192"/>
        <v>0</v>
      </c>
      <c r="U207" s="482" t="e">
        <f t="shared" si="193"/>
        <v>#DIV/0!</v>
      </c>
    </row>
    <row r="208" spans="1:23" ht="12.75" customHeight="1" x14ac:dyDescent="0.2">
      <c r="A208" s="484" t="str">
        <f>A$11</f>
        <v>Publiskās attiecināmās izmaksas</v>
      </c>
      <c r="B208" s="361">
        <f>SUM(B202:B207)</f>
        <v>0</v>
      </c>
      <c r="C208" s="361"/>
      <c r="D208" s="361">
        <f t="shared" ref="D208:R208" si="194">SUM(D202:D207)</f>
        <v>0</v>
      </c>
      <c r="E208" s="361"/>
      <c r="F208" s="361">
        <f t="shared" si="194"/>
        <v>0</v>
      </c>
      <c r="G208" s="361"/>
      <c r="H208" s="361">
        <f t="shared" si="194"/>
        <v>0</v>
      </c>
      <c r="I208" s="361"/>
      <c r="J208" s="361">
        <f t="shared" si="194"/>
        <v>0</v>
      </c>
      <c r="K208" s="361"/>
      <c r="L208" s="361">
        <f t="shared" si="194"/>
        <v>0</v>
      </c>
      <c r="M208" s="361"/>
      <c r="N208" s="361">
        <f t="shared" si="194"/>
        <v>0</v>
      </c>
      <c r="O208" s="361"/>
      <c r="P208" s="361">
        <f t="shared" si="194"/>
        <v>0</v>
      </c>
      <c r="Q208" s="361"/>
      <c r="R208" s="361">
        <f t="shared" si="194"/>
        <v>0</v>
      </c>
      <c r="S208" s="361"/>
      <c r="T208" s="485">
        <f t="shared" si="192"/>
        <v>0</v>
      </c>
      <c r="U208" s="482" t="e">
        <f t="shared" si="193"/>
        <v>#DIV/0!</v>
      </c>
    </row>
    <row r="209" spans="1:24" ht="12.75" customHeight="1" x14ac:dyDescent="0.2">
      <c r="A209" s="483" t="str">
        <f>A$12</f>
        <v>Privātais finansējums</v>
      </c>
      <c r="B209" s="518"/>
      <c r="C209" s="518"/>
      <c r="D209" s="518"/>
      <c r="E209" s="518"/>
      <c r="F209" s="518"/>
      <c r="G209" s="518"/>
      <c r="H209" s="518"/>
      <c r="I209" s="518"/>
      <c r="J209" s="518"/>
      <c r="K209" s="518"/>
      <c r="L209" s="518"/>
      <c r="M209" s="518"/>
      <c r="N209" s="518"/>
      <c r="O209" s="518"/>
      <c r="P209" s="518"/>
      <c r="Q209" s="518"/>
      <c r="R209" s="518"/>
      <c r="S209" s="518"/>
      <c r="T209" s="481">
        <f t="shared" si="192"/>
        <v>0</v>
      </c>
      <c r="U209" s="482" t="e">
        <f t="shared" si="193"/>
        <v>#DIV/0!</v>
      </c>
    </row>
    <row r="210" spans="1:24" ht="12.75" customHeight="1" x14ac:dyDescent="0.2">
      <c r="A210" s="484" t="str">
        <f>A$13</f>
        <v>Kopējās attiecināmās izmaksas</v>
      </c>
      <c r="B210" s="361">
        <f>IF(B24=2,'1.2.2.B. Partneris-2'!H40,'1.2.2.B. Partneris-2'!H40*B24)</f>
        <v>0</v>
      </c>
      <c r="C210" s="361"/>
      <c r="D210" s="361">
        <f>IF(D24=2,'1.2.2.B. Partneris-2'!J40+'1.2.2.B. Partneris-2'!H40,'1.2.2.B. Partneris-2'!J40*D24)</f>
        <v>0</v>
      </c>
      <c r="E210" s="361"/>
      <c r="F210" s="361">
        <f>IF(F24=2,'1.2.2.B. Partneris-2'!L40+'1.2.2.B. Partneris-2'!J40+'1.2.2.B. Partneris-2'!H40,'1.2.2.B. Partneris-2'!L40*F24)</f>
        <v>0</v>
      </c>
      <c r="G210" s="361"/>
      <c r="H210" s="361">
        <f>IF(H24=2,'1.2.2.B. Partneris-2'!N40+'1.2.2.B. Partneris-2'!L40+'1.2.2.B. Partneris-2'!J40+'1.2.2.B. Partneris-2'!H40,'1.2.2.B. Partneris-2'!N40*H24)</f>
        <v>0</v>
      </c>
      <c r="I210" s="361"/>
      <c r="J210" s="361">
        <f>IF(J24=2,'1.2.2.B. Partneris-2'!P40,'1.2.2.B. Partneris-2'!P40*J24)</f>
        <v>0</v>
      </c>
      <c r="K210" s="361"/>
      <c r="L210" s="361">
        <f>IF(L24=2,'1.2.2.B. Partneris-2'!R40,'1.2.2.B. Partneris-2'!R40*L24)</f>
        <v>0</v>
      </c>
      <c r="M210" s="361"/>
      <c r="N210" s="361">
        <f>IF(N24=2,'1.2.2.B. Partneris-2'!T40,'1.2.2.B. Partneris-2'!T40*N24)</f>
        <v>0</v>
      </c>
      <c r="O210" s="361"/>
      <c r="P210" s="361">
        <f>IF(P24=2,'1.2.2.B. Partneris-2'!V40,'1.2.2.B. Partneris-2'!V40*P24)</f>
        <v>0</v>
      </c>
      <c r="Q210" s="361"/>
      <c r="R210" s="361">
        <f>IF(R24=2,'1.2.2.B. Partneris-2'!X40,'1.2.2.B. Partneris-2'!X40*R24)</f>
        <v>0</v>
      </c>
      <c r="S210" s="361"/>
      <c r="T210" s="485">
        <f>SUM(B210:R210)</f>
        <v>0</v>
      </c>
      <c r="U210" s="482" t="e">
        <f t="shared" si="193"/>
        <v>#DIV/0!</v>
      </c>
    </row>
    <row r="211" spans="1:24" ht="12.75" customHeight="1" x14ac:dyDescent="0.2">
      <c r="A211" s="604" t="str">
        <f>A$14</f>
        <v>Publiskās neattiecināmās izmaksas</v>
      </c>
      <c r="B211" s="520"/>
      <c r="C211" s="520"/>
      <c r="D211" s="520"/>
      <c r="E211" s="520"/>
      <c r="F211" s="520"/>
      <c r="G211" s="520"/>
      <c r="H211" s="520"/>
      <c r="I211" s="520"/>
      <c r="J211" s="520"/>
      <c r="K211" s="520"/>
      <c r="L211" s="520"/>
      <c r="M211" s="520"/>
      <c r="N211" s="520"/>
      <c r="O211" s="520"/>
      <c r="P211" s="520"/>
      <c r="Q211" s="520"/>
      <c r="R211" s="520"/>
      <c r="S211" s="520"/>
      <c r="T211" s="481">
        <f t="shared" ref="T211:T213" si="195">SUM(B211:R211)</f>
        <v>0</v>
      </c>
      <c r="U211" s="519" t="s">
        <v>228</v>
      </c>
    </row>
    <row r="212" spans="1:24" ht="12.75" customHeight="1" x14ac:dyDescent="0.2">
      <c r="A212" s="604" t="str">
        <f>A$15</f>
        <v>Privātās neattiecināmās izmaksas</v>
      </c>
      <c r="B212" s="518">
        <f>IF(B24=2,'1.2.2.B. Partneris-2'!I40,'1.2.2.B. Partneris-2'!I40*B24)</f>
        <v>0</v>
      </c>
      <c r="C212" s="518"/>
      <c r="D212" s="518">
        <f>IF(D24=2,'1.2.2.B. Partneris-2'!K40+'1.2.2.B. Partneris-2'!I40,'1.2.2.B. Partneris-2'!K40*D24)</f>
        <v>0</v>
      </c>
      <c r="E212" s="518"/>
      <c r="F212" s="518">
        <f>IF(F24=2,'1.2.2.B. Partneris-2'!M40+'1.2.2.B. Partneris-2'!K40+'1.2.2.B. Partneris-2'!I40,'1.2.2.B. Partneris-2'!M40*F24)</f>
        <v>0</v>
      </c>
      <c r="G212" s="518"/>
      <c r="H212" s="518">
        <f>IF(H24=2,'1.2.2.B. Partneris-2'!O40+'1.2.2.B. Partneris-2'!M40+'1.2.2.B. Partneris-2'!K40+'1.2.2.B. Partneris-2'!I40,'1.2.2.B. Partneris-2'!O40*H24)</f>
        <v>0</v>
      </c>
      <c r="I212" s="518"/>
      <c r="J212" s="518">
        <f>IF(J24=2,'1.2.2.B. Partneris-2'!Q40,'1.2.2.B. Partneris-2'!Q40*J24)</f>
        <v>0</v>
      </c>
      <c r="K212" s="518"/>
      <c r="L212" s="518">
        <f>IF(L24=2,'1.2.2.B. Partneris-2'!S40,'1.2.2.B. Partneris-2'!S40*L24)</f>
        <v>0</v>
      </c>
      <c r="M212" s="518"/>
      <c r="N212" s="518">
        <f>IF(N24=2,'1.2.2.B. Partneris-2'!U40,'1.2.2.B. Partneris-2'!U40*N24)</f>
        <v>0</v>
      </c>
      <c r="O212" s="518"/>
      <c r="P212" s="518">
        <f>IF(P24=2,'1.2.2.B. Partneris-2'!W40,'1.2.2.B. Partneris-2'!W40*P24)</f>
        <v>0</v>
      </c>
      <c r="Q212" s="518"/>
      <c r="R212" s="518">
        <f>IF(R24=2,'1.2.2.B. Partneris-2'!Y40,'1.2.2.B. Partneris-2'!Y40*R24)</f>
        <v>0</v>
      </c>
      <c r="S212" s="518"/>
      <c r="T212" s="481">
        <f t="shared" si="195"/>
        <v>0</v>
      </c>
      <c r="U212" s="519" t="s">
        <v>228</v>
      </c>
    </row>
    <row r="213" spans="1:24" ht="12.75" customHeight="1" x14ac:dyDescent="0.2">
      <c r="A213" s="484" t="str">
        <f>A$16</f>
        <v>Neattiecināmās izmaksas kopā</v>
      </c>
      <c r="B213" s="361">
        <f>SUM(B211:B212)</f>
        <v>0</v>
      </c>
      <c r="C213" s="361"/>
      <c r="D213" s="361">
        <f t="shared" ref="D213:R213" si="196">SUM(D211:D212)</f>
        <v>0</v>
      </c>
      <c r="E213" s="361"/>
      <c r="F213" s="361">
        <f t="shared" si="196"/>
        <v>0</v>
      </c>
      <c r="G213" s="361"/>
      <c r="H213" s="361">
        <f t="shared" si="196"/>
        <v>0</v>
      </c>
      <c r="I213" s="361"/>
      <c r="J213" s="361">
        <f t="shared" si="196"/>
        <v>0</v>
      </c>
      <c r="K213" s="361"/>
      <c r="L213" s="361">
        <f t="shared" si="196"/>
        <v>0</v>
      </c>
      <c r="M213" s="361"/>
      <c r="N213" s="361">
        <f t="shared" si="196"/>
        <v>0</v>
      </c>
      <c r="O213" s="361"/>
      <c r="P213" s="361">
        <f t="shared" si="196"/>
        <v>0</v>
      </c>
      <c r="Q213" s="361"/>
      <c r="R213" s="361">
        <f t="shared" si="196"/>
        <v>0</v>
      </c>
      <c r="S213" s="361"/>
      <c r="T213" s="485">
        <f t="shared" si="195"/>
        <v>0</v>
      </c>
      <c r="U213" s="519" t="s">
        <v>228</v>
      </c>
    </row>
    <row r="214" spans="1:24" ht="12.75" customHeight="1" x14ac:dyDescent="0.25">
      <c r="A214" s="490" t="str">
        <f>A$17</f>
        <v>Kopējās izmaksas</v>
      </c>
      <c r="B214" s="491">
        <f>B210+B213</f>
        <v>0</v>
      </c>
      <c r="C214" s="491"/>
      <c r="D214" s="491">
        <f t="shared" ref="D214:R214" si="197">D210+D213</f>
        <v>0</v>
      </c>
      <c r="E214" s="491"/>
      <c r="F214" s="491">
        <f t="shared" si="197"/>
        <v>0</v>
      </c>
      <c r="G214" s="491"/>
      <c r="H214" s="491">
        <f t="shared" si="197"/>
        <v>0</v>
      </c>
      <c r="I214" s="491"/>
      <c r="J214" s="491">
        <f t="shared" si="197"/>
        <v>0</v>
      </c>
      <c r="K214" s="491"/>
      <c r="L214" s="491">
        <f t="shared" si="197"/>
        <v>0</v>
      </c>
      <c r="M214" s="491"/>
      <c r="N214" s="491">
        <f t="shared" si="197"/>
        <v>0</v>
      </c>
      <c r="O214" s="491"/>
      <c r="P214" s="491">
        <f t="shared" si="197"/>
        <v>0</v>
      </c>
      <c r="Q214" s="491"/>
      <c r="R214" s="491">
        <f t="shared" si="197"/>
        <v>0</v>
      </c>
      <c r="S214" s="491"/>
      <c r="T214" s="485">
        <f>SUM(B214:R214)</f>
        <v>0</v>
      </c>
      <c r="U214" s="519" t="s">
        <v>228</v>
      </c>
    </row>
    <row r="215" spans="1:24" ht="12.75" customHeight="1" x14ac:dyDescent="0.25">
      <c r="A215" s="506"/>
      <c r="B215" s="506"/>
      <c r="C215" s="506"/>
      <c r="D215" s="506"/>
      <c r="E215" s="506"/>
      <c r="F215" s="506"/>
      <c r="G215" s="506"/>
      <c r="H215" s="506"/>
      <c r="I215" s="506"/>
      <c r="J215" s="506"/>
      <c r="K215" s="506"/>
      <c r="L215" s="506"/>
      <c r="M215" s="506"/>
      <c r="N215" s="506"/>
      <c r="O215" s="506"/>
      <c r="P215" s="506"/>
      <c r="Q215" s="506"/>
      <c r="R215" s="506"/>
      <c r="S215" s="506"/>
      <c r="T215" s="506"/>
      <c r="U215" s="506"/>
    </row>
    <row r="216" spans="1:24" ht="24" customHeight="1" x14ac:dyDescent="0.2">
      <c r="A216" s="526" t="s">
        <v>238</v>
      </c>
      <c r="B216" s="509">
        <f>'1.2.2.C. Partneris-2'!C3</f>
        <v>0</v>
      </c>
      <c r="C216" s="510"/>
      <c r="D216" s="510"/>
      <c r="E216" s="510"/>
      <c r="F216" s="509">
        <f>'1.2.2.C. Partneris-2'!H3</f>
        <v>0</v>
      </c>
      <c r="G216" s="510"/>
      <c r="H216" s="511"/>
      <c r="I216" s="510"/>
      <c r="J216" s="511" t="s">
        <v>308</v>
      </c>
      <c r="K216" s="510"/>
      <c r="L216" s="513">
        <f>'1.2.2.C. Partneris-2'!C36</f>
        <v>1</v>
      </c>
      <c r="M216" s="510"/>
      <c r="N216" s="514" t="s">
        <v>323</v>
      </c>
      <c r="O216" s="510"/>
      <c r="P216" s="511"/>
      <c r="Q216" s="510"/>
      <c r="R216" s="511"/>
      <c r="S216" s="510"/>
      <c r="T216" s="511"/>
      <c r="U216" s="511"/>
      <c r="W216" s="386">
        <f>IF(F216=Dati!$J$3,1,IF(F216=Dati!$J$4,2,IF(F216=Dati!$J$5,3,0)))</f>
        <v>0</v>
      </c>
      <c r="X216" s="386">
        <f>'1.2.2.C. Partneris-2'!AQ3</f>
        <v>0</v>
      </c>
    </row>
    <row r="217" spans="1:24" x14ac:dyDescent="0.2">
      <c r="A217" s="476" t="s">
        <v>221</v>
      </c>
      <c r="B217" s="477">
        <f>B$3</f>
        <v>2023</v>
      </c>
      <c r="C217" s="477"/>
      <c r="D217" s="477">
        <f>D$3</f>
        <v>2024</v>
      </c>
      <c r="E217" s="477"/>
      <c r="F217" s="477">
        <f>F$3</f>
        <v>2025</v>
      </c>
      <c r="G217" s="477"/>
      <c r="H217" s="477" t="str">
        <f>H$3</f>
        <v>X</v>
      </c>
      <c r="I217" s="477"/>
      <c r="J217" s="477" t="str">
        <f>J$3</f>
        <v>X</v>
      </c>
      <c r="K217" s="477"/>
      <c r="L217" s="477" t="str">
        <f>L$3</f>
        <v>X</v>
      </c>
      <c r="M217" s="477"/>
      <c r="N217" s="477" t="str">
        <f>N$3</f>
        <v>X</v>
      </c>
      <c r="O217" s="477"/>
      <c r="P217" s="477" t="str">
        <f>P$3</f>
        <v>X</v>
      </c>
      <c r="Q217" s="477"/>
      <c r="R217" s="477" t="str">
        <f>R$3</f>
        <v>X</v>
      </c>
      <c r="S217" s="477"/>
      <c r="T217" s="477"/>
      <c r="U217" s="477"/>
    </row>
    <row r="218" spans="1:24" x14ac:dyDescent="0.2">
      <c r="A218" s="515"/>
      <c r="B218" s="478" t="s">
        <v>222</v>
      </c>
      <c r="C218" s="478"/>
      <c r="D218" s="478" t="s">
        <v>222</v>
      </c>
      <c r="E218" s="478"/>
      <c r="F218" s="478" t="s">
        <v>222</v>
      </c>
      <c r="G218" s="478"/>
      <c r="H218" s="478" t="s">
        <v>222</v>
      </c>
      <c r="I218" s="478"/>
      <c r="J218" s="478" t="s">
        <v>222</v>
      </c>
      <c r="K218" s="478"/>
      <c r="L218" s="478" t="s">
        <v>222</v>
      </c>
      <c r="M218" s="478"/>
      <c r="N218" s="478" t="s">
        <v>222</v>
      </c>
      <c r="O218" s="478"/>
      <c r="P218" s="478" t="s">
        <v>222</v>
      </c>
      <c r="Q218" s="478"/>
      <c r="R218" s="478" t="s">
        <v>222</v>
      </c>
      <c r="S218" s="478"/>
      <c r="T218" s="478" t="s">
        <v>112</v>
      </c>
      <c r="U218" s="478" t="s">
        <v>59</v>
      </c>
    </row>
    <row r="219" spans="1:24" ht="12.75" customHeight="1" x14ac:dyDescent="0.2">
      <c r="A219" s="516" t="str">
        <f>A$5</f>
        <v>Attīstības un noturības mehānisma finansējums</v>
      </c>
      <c r="B219" s="517">
        <f>(B227*$L$216)-B232</f>
        <v>0</v>
      </c>
      <c r="C219" s="517"/>
      <c r="D219" s="517">
        <f t="shared" ref="D219:R219" si="198">(D227*$L$216)-D232</f>
        <v>0</v>
      </c>
      <c r="E219" s="517"/>
      <c r="F219" s="517">
        <f t="shared" si="198"/>
        <v>0</v>
      </c>
      <c r="G219" s="517"/>
      <c r="H219" s="517">
        <f t="shared" si="198"/>
        <v>0</v>
      </c>
      <c r="I219" s="517"/>
      <c r="J219" s="517">
        <f t="shared" si="198"/>
        <v>0</v>
      </c>
      <c r="K219" s="517"/>
      <c r="L219" s="517">
        <f t="shared" si="198"/>
        <v>0</v>
      </c>
      <c r="M219" s="517"/>
      <c r="N219" s="517">
        <f t="shared" si="198"/>
        <v>0</v>
      </c>
      <c r="O219" s="517"/>
      <c r="P219" s="517">
        <f t="shared" si="198"/>
        <v>0</v>
      </c>
      <c r="Q219" s="517"/>
      <c r="R219" s="517">
        <f t="shared" si="198"/>
        <v>0</v>
      </c>
      <c r="S219" s="517"/>
      <c r="T219" s="481">
        <f>SUM(B219:R219)</f>
        <v>0</v>
      </c>
      <c r="U219" s="482" t="e">
        <f>T219/$T$227</f>
        <v>#DIV/0!</v>
      </c>
    </row>
    <row r="220" spans="1:24" ht="12.75" customHeight="1" x14ac:dyDescent="0.2">
      <c r="A220" s="604" t="str">
        <f>A$6</f>
        <v>Nacionālais publiskais finansējums</v>
      </c>
      <c r="B220" s="517"/>
      <c r="C220" s="517"/>
      <c r="D220" s="517"/>
      <c r="E220" s="517"/>
      <c r="F220" s="517"/>
      <c r="G220" s="517"/>
      <c r="H220" s="517"/>
      <c r="I220" s="517"/>
      <c r="J220" s="517"/>
      <c r="K220" s="517"/>
      <c r="L220" s="517"/>
      <c r="M220" s="517"/>
      <c r="N220" s="517"/>
      <c r="O220" s="517"/>
      <c r="P220" s="517"/>
      <c r="Q220" s="517"/>
      <c r="R220" s="517"/>
      <c r="S220" s="517"/>
      <c r="T220" s="481"/>
      <c r="U220" s="482"/>
    </row>
    <row r="221" spans="1:24" ht="12.75" customHeight="1" x14ac:dyDescent="0.2">
      <c r="A221" s="604" t="str">
        <f>A$7</f>
        <v>Valsts budžeta finansējums</v>
      </c>
      <c r="B221" s="517">
        <f>IF($W216=2,B227-B219,0)</f>
        <v>0</v>
      </c>
      <c r="C221" s="517"/>
      <c r="D221" s="517">
        <f t="shared" ref="D221:R221" si="199">IF($W216=2,D227-D219,0)</f>
        <v>0</v>
      </c>
      <c r="E221" s="517"/>
      <c r="F221" s="517">
        <f t="shared" si="199"/>
        <v>0</v>
      </c>
      <c r="G221" s="517"/>
      <c r="H221" s="517">
        <f t="shared" si="199"/>
        <v>0</v>
      </c>
      <c r="I221" s="517"/>
      <c r="J221" s="517">
        <f t="shared" si="199"/>
        <v>0</v>
      </c>
      <c r="K221" s="517"/>
      <c r="L221" s="517">
        <f t="shared" si="199"/>
        <v>0</v>
      </c>
      <c r="M221" s="517"/>
      <c r="N221" s="517">
        <f t="shared" si="199"/>
        <v>0</v>
      </c>
      <c r="O221" s="517"/>
      <c r="P221" s="517">
        <f t="shared" si="199"/>
        <v>0</v>
      </c>
      <c r="Q221" s="517"/>
      <c r="R221" s="517">
        <f t="shared" si="199"/>
        <v>0</v>
      </c>
      <c r="S221" s="517"/>
      <c r="T221" s="481">
        <f t="shared" ref="T221:T226" si="200">SUM(B221:R221)</f>
        <v>0</v>
      </c>
      <c r="U221" s="482" t="e">
        <f t="shared" ref="U221:U227" si="201">T221/$T$227</f>
        <v>#DIV/0!</v>
      </c>
    </row>
    <row r="222" spans="1:24" ht="12.75" customHeight="1" x14ac:dyDescent="0.2">
      <c r="A222" s="604" t="str">
        <f>A$8</f>
        <v>Valsts budžeta dotācija pašvaldībām</v>
      </c>
      <c r="B222" s="518">
        <f>IF($W216=1,(B219/0.85*0.15+B219)*0.15*'1.2.2.C. Partneris-2'!$AE$3,0)</f>
        <v>0</v>
      </c>
      <c r="C222" s="518"/>
      <c r="D222" s="518">
        <f>IF($W216=1,(D219/0.85*0.15+D219)*0.15*'1.2.2.C. Partneris-2'!$AE$3,0)</f>
        <v>0</v>
      </c>
      <c r="E222" s="518"/>
      <c r="F222" s="518">
        <f>IF($W216=1,(F219/0.85*0.15+F219)*0.15*'1.2.2.C. Partneris-2'!$AE$3,0)</f>
        <v>0</v>
      </c>
      <c r="G222" s="518"/>
      <c r="H222" s="518">
        <f>IF($W216=1,(H219/0.85*0.15+H219)*0.15*'1.2.2.C. Partneris-2'!$AE$3,0)</f>
        <v>0</v>
      </c>
      <c r="I222" s="518"/>
      <c r="J222" s="518">
        <f>IF($W216=1,(J219/0.85*0.15+J219)*0.15*'1.2.2.C. Partneris-2'!$AE$3,0)</f>
        <v>0</v>
      </c>
      <c r="K222" s="518"/>
      <c r="L222" s="518">
        <f>IF($W216=1,(L219/0.85*0.15+L219)*0.15*'1.2.2.C. Partneris-2'!$AE$3,0)</f>
        <v>0</v>
      </c>
      <c r="M222" s="518"/>
      <c r="N222" s="518">
        <f>IF($W216=1,(N219/0.85*0.15+N219)*0.15*'1.2.2.C. Partneris-2'!$AE$3,0)</f>
        <v>0</v>
      </c>
      <c r="O222" s="518"/>
      <c r="P222" s="518">
        <f>IF($W216=1,(P219/0.85*0.15+P219)*0.15*'1.2.2.C. Partneris-2'!$AE$3,0)</f>
        <v>0</v>
      </c>
      <c r="Q222" s="518"/>
      <c r="R222" s="518">
        <f>IF($W216=1,(R219/0.85*0.15+R219)*0.15*'1.2.2.C. Partneris-2'!$AE$3,0)</f>
        <v>0</v>
      </c>
      <c r="S222" s="518"/>
      <c r="T222" s="481">
        <f t="shared" si="200"/>
        <v>0</v>
      </c>
      <c r="U222" s="482" t="e">
        <f t="shared" si="201"/>
        <v>#DIV/0!</v>
      </c>
    </row>
    <row r="223" spans="1:24" ht="12.75" customHeight="1" x14ac:dyDescent="0.2">
      <c r="A223" s="483" t="str">
        <f>A$9</f>
        <v>Pašvaldības finansējums</v>
      </c>
      <c r="B223" s="518">
        <f>IF($W216=1,B227-B219-B222-B226-B224,0)</f>
        <v>0</v>
      </c>
      <c r="C223" s="518"/>
      <c r="D223" s="518">
        <f t="shared" ref="D223:R223" si="202">IF($W216=1,D227-D219-D222-D226-D224,0)</f>
        <v>0</v>
      </c>
      <c r="E223" s="518"/>
      <c r="F223" s="518">
        <f t="shared" si="202"/>
        <v>0</v>
      </c>
      <c r="G223" s="518"/>
      <c r="H223" s="518">
        <f t="shared" si="202"/>
        <v>0</v>
      </c>
      <c r="I223" s="518"/>
      <c r="J223" s="518">
        <f t="shared" si="202"/>
        <v>0</v>
      </c>
      <c r="K223" s="518"/>
      <c r="L223" s="518">
        <f t="shared" si="202"/>
        <v>0</v>
      </c>
      <c r="M223" s="518"/>
      <c r="N223" s="518">
        <f t="shared" si="202"/>
        <v>0</v>
      </c>
      <c r="O223" s="518"/>
      <c r="P223" s="518">
        <f t="shared" si="202"/>
        <v>0</v>
      </c>
      <c r="Q223" s="518"/>
      <c r="R223" s="518">
        <f t="shared" si="202"/>
        <v>0</v>
      </c>
      <c r="S223" s="518"/>
      <c r="T223" s="481">
        <f t="shared" si="200"/>
        <v>0</v>
      </c>
      <c r="U223" s="482" t="e">
        <f t="shared" si="201"/>
        <v>#DIV/0!</v>
      </c>
    </row>
    <row r="224" spans="1:24" s="305" customFormat="1" ht="12.75" customHeight="1" x14ac:dyDescent="0.2">
      <c r="A224" s="483" t="str">
        <f>A$10</f>
        <v>Cits publiskais finansējums</v>
      </c>
      <c r="B224" s="522">
        <f>IF($X$216=2,B227*(1-$L$216),0)</f>
        <v>0</v>
      </c>
      <c r="C224" s="522"/>
      <c r="D224" s="522">
        <f t="shared" ref="D224:R224" si="203">IF($X$216=2,D227*(1-$L$216),0)</f>
        <v>0</v>
      </c>
      <c r="E224" s="522"/>
      <c r="F224" s="522">
        <f t="shared" si="203"/>
        <v>0</v>
      </c>
      <c r="G224" s="522"/>
      <c r="H224" s="522">
        <f t="shared" si="203"/>
        <v>0</v>
      </c>
      <c r="I224" s="522"/>
      <c r="J224" s="522">
        <f t="shared" si="203"/>
        <v>0</v>
      </c>
      <c r="K224" s="522"/>
      <c r="L224" s="522">
        <f t="shared" si="203"/>
        <v>0</v>
      </c>
      <c r="M224" s="522"/>
      <c r="N224" s="522">
        <f t="shared" si="203"/>
        <v>0</v>
      </c>
      <c r="O224" s="522"/>
      <c r="P224" s="522">
        <f t="shared" si="203"/>
        <v>0</v>
      </c>
      <c r="Q224" s="522"/>
      <c r="R224" s="522">
        <f t="shared" si="203"/>
        <v>0</v>
      </c>
      <c r="S224" s="518"/>
      <c r="T224" s="481">
        <f t="shared" si="200"/>
        <v>0</v>
      </c>
      <c r="U224" s="482" t="e">
        <f t="shared" si="201"/>
        <v>#DIV/0!</v>
      </c>
    </row>
    <row r="225" spans="1:24" ht="12.75" customHeight="1" x14ac:dyDescent="0.2">
      <c r="A225" s="484" t="str">
        <f>A$11</f>
        <v>Publiskās attiecināmās izmaksas</v>
      </c>
      <c r="B225" s="361">
        <f>SUM(B219:B224)</f>
        <v>0</v>
      </c>
      <c r="C225" s="361"/>
      <c r="D225" s="361">
        <f t="shared" ref="D225:R225" si="204">SUM(D219:D224)</f>
        <v>0</v>
      </c>
      <c r="E225" s="361"/>
      <c r="F225" s="361">
        <f t="shared" si="204"/>
        <v>0</v>
      </c>
      <c r="G225" s="361"/>
      <c r="H225" s="361">
        <f t="shared" si="204"/>
        <v>0</v>
      </c>
      <c r="I225" s="361"/>
      <c r="J225" s="361">
        <f t="shared" si="204"/>
        <v>0</v>
      </c>
      <c r="K225" s="361"/>
      <c r="L225" s="361">
        <f t="shared" si="204"/>
        <v>0</v>
      </c>
      <c r="M225" s="361"/>
      <c r="N225" s="361">
        <f t="shared" si="204"/>
        <v>0</v>
      </c>
      <c r="O225" s="361"/>
      <c r="P225" s="361">
        <f t="shared" si="204"/>
        <v>0</v>
      </c>
      <c r="Q225" s="361"/>
      <c r="R225" s="361">
        <f t="shared" si="204"/>
        <v>0</v>
      </c>
      <c r="S225" s="361"/>
      <c r="T225" s="485">
        <f t="shared" si="200"/>
        <v>0</v>
      </c>
      <c r="U225" s="482" t="e">
        <f t="shared" si="201"/>
        <v>#DIV/0!</v>
      </c>
    </row>
    <row r="226" spans="1:24" ht="12.75" customHeight="1" x14ac:dyDescent="0.2">
      <c r="A226" s="483" t="str">
        <f>A$12</f>
        <v>Privātais finansējums</v>
      </c>
      <c r="B226" s="518" t="b">
        <f>IF($W$216=1,0,IF($W$216=3,IF($X$216=1,B227-B225,0)))</f>
        <v>0</v>
      </c>
      <c r="C226" s="518"/>
      <c r="D226" s="518" t="b">
        <f t="shared" ref="D226:R226" si="205">IF($W$216=1,0,IF($W$216=3,IF($X$216=1,D227-D225,0)))</f>
        <v>0</v>
      </c>
      <c r="E226" s="518"/>
      <c r="F226" s="518" t="b">
        <f t="shared" si="205"/>
        <v>0</v>
      </c>
      <c r="G226" s="518"/>
      <c r="H226" s="518" t="b">
        <f t="shared" si="205"/>
        <v>0</v>
      </c>
      <c r="I226" s="518"/>
      <c r="J226" s="518" t="b">
        <f t="shared" si="205"/>
        <v>0</v>
      </c>
      <c r="K226" s="518"/>
      <c r="L226" s="518" t="b">
        <f t="shared" si="205"/>
        <v>0</v>
      </c>
      <c r="M226" s="518"/>
      <c r="N226" s="518" t="b">
        <f t="shared" si="205"/>
        <v>0</v>
      </c>
      <c r="O226" s="518"/>
      <c r="P226" s="518" t="b">
        <f t="shared" si="205"/>
        <v>0</v>
      </c>
      <c r="Q226" s="518"/>
      <c r="R226" s="518" t="b">
        <f t="shared" si="205"/>
        <v>0</v>
      </c>
      <c r="S226" s="518"/>
      <c r="T226" s="481">
        <f t="shared" si="200"/>
        <v>0</v>
      </c>
      <c r="U226" s="482" t="e">
        <f t="shared" si="201"/>
        <v>#DIV/0!</v>
      </c>
    </row>
    <row r="227" spans="1:24" ht="12.75" customHeight="1" x14ac:dyDescent="0.2">
      <c r="A227" s="484" t="str">
        <f>A$13</f>
        <v>Kopējās attiecināmās izmaksas</v>
      </c>
      <c r="B227" s="361">
        <f>IF(B24=2,'1.2.2.C. Partneris-2'!H36,'1.2.2.C. Partneris-2'!H36*B24)</f>
        <v>0</v>
      </c>
      <c r="C227" s="361"/>
      <c r="D227" s="361">
        <f>IF(D24=2,'1.2.2.C. Partneris-2'!J36,'1.2.2.C. Partneris-2'!J36*D24)</f>
        <v>0</v>
      </c>
      <c r="E227" s="361"/>
      <c r="F227" s="361">
        <f>IF(F24=2,'1.2.2.C. Partneris-2'!L36,'1.2.2.C. Partneris-2'!L36*F24)</f>
        <v>0</v>
      </c>
      <c r="G227" s="361"/>
      <c r="H227" s="361">
        <f>IF(H24=2,'1.2.2.C. Partneris-2'!N36,'1.2.2.C. Partneris-2'!N36*H24)</f>
        <v>0</v>
      </c>
      <c r="I227" s="361"/>
      <c r="J227" s="361">
        <f>IF(J24=2,'1.2.2.C. Partneris-2'!P36,'1.2.2.C. Partneris-2'!P36*J24)</f>
        <v>0</v>
      </c>
      <c r="K227" s="361"/>
      <c r="L227" s="361">
        <f>IF(L24=2,'1.2.2.C. Partneris-2'!R36,'1.2.2.C. Partneris-2'!R36*L24)</f>
        <v>0</v>
      </c>
      <c r="M227" s="361"/>
      <c r="N227" s="361">
        <f>IF(N24=2,'1.2.2.C. Partneris-2'!T36,'1.2.2.C. Partneris-2'!T36*N24)</f>
        <v>0</v>
      </c>
      <c r="O227" s="361"/>
      <c r="P227" s="361">
        <f>IF(P24=2,'1.2.2.C. Partneris-2'!V36,'1.2.2.C. Partneris-2'!V36*P24)</f>
        <v>0</v>
      </c>
      <c r="Q227" s="361"/>
      <c r="R227" s="361">
        <f>IF(R24=2,'1.2.2.C. Partneris-2'!X36,'1.2.2.C. Partneris-2'!X36*R24)</f>
        <v>0</v>
      </c>
      <c r="S227" s="361"/>
      <c r="T227" s="485">
        <f>SUM(B227:R227)</f>
        <v>0</v>
      </c>
      <c r="U227" s="482" t="e">
        <f t="shared" si="201"/>
        <v>#DIV/0!</v>
      </c>
    </row>
    <row r="228" spans="1:24" ht="12.75" customHeight="1" x14ac:dyDescent="0.2">
      <c r="A228" s="604" t="str">
        <f>A$14</f>
        <v>Publiskās neattiecināmās izmaksas</v>
      </c>
      <c r="B228" s="588">
        <f>IF($W216=1,B233,IF($W216=2,B233,0))</f>
        <v>0</v>
      </c>
      <c r="C228" s="588"/>
      <c r="D228" s="588">
        <f t="shared" ref="D228" si="206">IF($W216=1,D233,IF($W216=2,D233,0))</f>
        <v>0</v>
      </c>
      <c r="E228" s="588"/>
      <c r="F228" s="588">
        <f t="shared" ref="F228" si="207">IF($W216=1,F233,IF($W216=2,F233,0))</f>
        <v>0</v>
      </c>
      <c r="G228" s="588"/>
      <c r="H228" s="588">
        <f t="shared" ref="H228" si="208">IF($W216=1,H233,IF($W216=2,H233,0))</f>
        <v>0</v>
      </c>
      <c r="I228" s="588"/>
      <c r="J228" s="588">
        <f t="shared" ref="J228" si="209">IF($W216=1,J233,IF($W216=2,J233,0))</f>
        <v>0</v>
      </c>
      <c r="K228" s="588"/>
      <c r="L228" s="588">
        <f t="shared" ref="L228" si="210">IF($W216=1,L233,IF($W216=2,L233,0))</f>
        <v>0</v>
      </c>
      <c r="M228" s="588"/>
      <c r="N228" s="588">
        <f t="shared" ref="N228" si="211">IF($W216=1,N233,IF($W216=2,N233,0))</f>
        <v>0</v>
      </c>
      <c r="O228" s="588"/>
      <c r="P228" s="588">
        <f t="shared" ref="P228" si="212">IF($W216=1,P233,IF($W216=2,P233,0))</f>
        <v>0</v>
      </c>
      <c r="Q228" s="588"/>
      <c r="R228" s="588">
        <f t="shared" ref="R228" si="213">IF($W216=1,R233,IF($W216=2,R233,0))</f>
        <v>0</v>
      </c>
      <c r="S228" s="588"/>
      <c r="T228" s="481">
        <f t="shared" ref="T228:T230" si="214">SUM(B228:R228)</f>
        <v>0</v>
      </c>
      <c r="U228" s="519" t="s">
        <v>228</v>
      </c>
    </row>
    <row r="229" spans="1:24" ht="12.75" customHeight="1" x14ac:dyDescent="0.2">
      <c r="A229" s="604" t="str">
        <f>A$15</f>
        <v>Privātās neattiecināmās izmaksas</v>
      </c>
      <c r="B229" s="588">
        <f>IF($W216=1,0,IF($W216=2,0,B233))</f>
        <v>0</v>
      </c>
      <c r="C229" s="588"/>
      <c r="D229" s="588">
        <f t="shared" ref="D229" si="215">IF($W216=1,0,IF($W216=2,0,D233))</f>
        <v>0</v>
      </c>
      <c r="E229" s="588"/>
      <c r="F229" s="588">
        <f t="shared" ref="F229" si="216">IF($W216=1,0,IF($W216=2,0,F233))</f>
        <v>0</v>
      </c>
      <c r="G229" s="588"/>
      <c r="H229" s="588">
        <f t="shared" ref="H229" si="217">IF($W216=1,0,IF($W216=2,0,H233))</f>
        <v>0</v>
      </c>
      <c r="I229" s="588"/>
      <c r="J229" s="588">
        <f t="shared" ref="J229" si="218">IF($W216=1,0,IF($W216=2,0,J233))</f>
        <v>0</v>
      </c>
      <c r="K229" s="588"/>
      <c r="L229" s="588">
        <f t="shared" ref="L229" si="219">IF($W216=1,0,IF($W216=2,0,L233))</f>
        <v>0</v>
      </c>
      <c r="M229" s="588"/>
      <c r="N229" s="588">
        <f t="shared" ref="N229" si="220">IF($W216=1,0,IF($W216=2,0,N233))</f>
        <v>0</v>
      </c>
      <c r="O229" s="588"/>
      <c r="P229" s="588">
        <f t="shared" ref="P229" si="221">IF($W216=1,0,IF($W216=2,0,P233))</f>
        <v>0</v>
      </c>
      <c r="Q229" s="588"/>
      <c r="R229" s="588">
        <f t="shared" ref="R229" si="222">IF($W216=1,0,IF($W216=2,0,R233))</f>
        <v>0</v>
      </c>
      <c r="S229" s="588"/>
      <c r="T229" s="481">
        <f t="shared" si="214"/>
        <v>0</v>
      </c>
      <c r="U229" s="519" t="s">
        <v>228</v>
      </c>
    </row>
    <row r="230" spans="1:24" ht="12.75" customHeight="1" x14ac:dyDescent="0.2">
      <c r="A230" s="484" t="str">
        <f>A$16</f>
        <v>Neattiecināmās izmaksas kopā</v>
      </c>
      <c r="B230" s="361">
        <f>SUM(B228:B229)</f>
        <v>0</v>
      </c>
      <c r="C230" s="361"/>
      <c r="D230" s="361">
        <f t="shared" ref="D230:R230" si="223">SUM(D228:D229)</f>
        <v>0</v>
      </c>
      <c r="E230" s="361"/>
      <c r="F230" s="361">
        <f t="shared" si="223"/>
        <v>0</v>
      </c>
      <c r="G230" s="361"/>
      <c r="H230" s="361">
        <f t="shared" si="223"/>
        <v>0</v>
      </c>
      <c r="I230" s="361"/>
      <c r="J230" s="361">
        <f t="shared" si="223"/>
        <v>0</v>
      </c>
      <c r="K230" s="361"/>
      <c r="L230" s="361">
        <f t="shared" si="223"/>
        <v>0</v>
      </c>
      <c r="M230" s="361"/>
      <c r="N230" s="361">
        <f t="shared" si="223"/>
        <v>0</v>
      </c>
      <c r="O230" s="361"/>
      <c r="P230" s="361">
        <f t="shared" si="223"/>
        <v>0</v>
      </c>
      <c r="Q230" s="361"/>
      <c r="R230" s="361">
        <f t="shared" si="223"/>
        <v>0</v>
      </c>
      <c r="S230" s="361"/>
      <c r="T230" s="485">
        <f t="shared" si="214"/>
        <v>0</v>
      </c>
      <c r="U230" s="519" t="s">
        <v>228</v>
      </c>
    </row>
    <row r="231" spans="1:24" ht="12.75" customHeight="1" x14ac:dyDescent="0.25">
      <c r="A231" s="490" t="str">
        <f>A$17</f>
        <v>Kopējās izmaksas</v>
      </c>
      <c r="B231" s="491">
        <f>B227+B230</f>
        <v>0</v>
      </c>
      <c r="C231" s="491"/>
      <c r="D231" s="491">
        <f t="shared" ref="D231:R231" si="224">D227+D230</f>
        <v>0</v>
      </c>
      <c r="E231" s="491"/>
      <c r="F231" s="491">
        <f t="shared" si="224"/>
        <v>0</v>
      </c>
      <c r="G231" s="491"/>
      <c r="H231" s="491">
        <f t="shared" si="224"/>
        <v>0</v>
      </c>
      <c r="I231" s="491"/>
      <c r="J231" s="491">
        <f t="shared" si="224"/>
        <v>0</v>
      </c>
      <c r="K231" s="491"/>
      <c r="L231" s="491">
        <f t="shared" si="224"/>
        <v>0</v>
      </c>
      <c r="M231" s="491"/>
      <c r="N231" s="491">
        <f t="shared" si="224"/>
        <v>0</v>
      </c>
      <c r="O231" s="491"/>
      <c r="P231" s="491">
        <f t="shared" si="224"/>
        <v>0</v>
      </c>
      <c r="Q231" s="491"/>
      <c r="R231" s="491">
        <f t="shared" si="224"/>
        <v>0</v>
      </c>
      <c r="S231" s="491"/>
      <c r="T231" s="485">
        <f>SUM(B231:R231)</f>
        <v>0</v>
      </c>
      <c r="U231" s="519" t="s">
        <v>228</v>
      </c>
    </row>
    <row r="232" spans="1:24" x14ac:dyDescent="0.2">
      <c r="A232" s="523" t="s">
        <v>439</v>
      </c>
      <c r="B232" s="524">
        <f>B227*$L$216*$W$21</f>
        <v>0</v>
      </c>
      <c r="C232" s="524"/>
      <c r="D232" s="524">
        <f t="shared" ref="D232:R232" si="225">D227*$L$216*$W$21</f>
        <v>0</v>
      </c>
      <c r="E232" s="524"/>
      <c r="F232" s="524">
        <f t="shared" si="225"/>
        <v>0</v>
      </c>
      <c r="G232" s="524"/>
      <c r="H232" s="524">
        <f t="shared" si="225"/>
        <v>0</v>
      </c>
      <c r="I232" s="524"/>
      <c r="J232" s="524">
        <f t="shared" si="225"/>
        <v>0</v>
      </c>
      <c r="K232" s="524"/>
      <c r="L232" s="524">
        <f t="shared" si="225"/>
        <v>0</v>
      </c>
      <c r="M232" s="524"/>
      <c r="N232" s="524">
        <f t="shared" si="225"/>
        <v>0</v>
      </c>
      <c r="O232" s="524"/>
      <c r="P232" s="524">
        <f t="shared" si="225"/>
        <v>0</v>
      </c>
      <c r="Q232" s="524"/>
      <c r="R232" s="524">
        <f t="shared" si="225"/>
        <v>0</v>
      </c>
      <c r="T232" s="525">
        <f>IF(X216=1,0,SUM(B232:R232))</f>
        <v>0</v>
      </c>
    </row>
    <row r="233" spans="1:24" x14ac:dyDescent="0.2">
      <c r="A233" s="523" t="s">
        <v>230</v>
      </c>
      <c r="B233" s="524">
        <f>IF(B24=2,'1.2.2.C. Partneris-2'!I36,'1.2.2.C. Partneris-2'!I36*B24)</f>
        <v>0</v>
      </c>
      <c r="C233" s="524"/>
      <c r="D233" s="524">
        <f>IF(D24=2,'1.2.2.C. Partneris-2'!K36,'1.2.2.C. Partneris-2'!K36*D24)</f>
        <v>0</v>
      </c>
      <c r="E233" s="524"/>
      <c r="F233" s="524">
        <f>IF(F24=2,'1.2.2.C. Partneris-2'!M36,'1.2.2.C. Partneris-2'!M36*F24)</f>
        <v>0</v>
      </c>
      <c r="G233" s="524"/>
      <c r="H233" s="524">
        <f>IF(H24=2,'1.2.2.C. Partneris-2'!O36,'1.2.2.C. Partneris-2'!O36*H24)</f>
        <v>0</v>
      </c>
      <c r="I233" s="524"/>
      <c r="J233" s="524">
        <f>IF(J24=2,'1.2.2.C. Partneris-2'!Q36,'1.2.2.C. Partneris-2'!Q36*J24)</f>
        <v>0</v>
      </c>
      <c r="K233" s="524"/>
      <c r="L233" s="524">
        <f>IF(L24=2,'1.2.2.C. Partneris-2'!S36,'1.2.2.C. Partneris-2'!S36*L24)</f>
        <v>0</v>
      </c>
      <c r="M233" s="524"/>
      <c r="N233" s="524">
        <f>IF(N24=2,'1.2.2.C. Partneris-2'!U36,'1.2.2.C. Partneris-2'!U36*N24)</f>
        <v>0</v>
      </c>
      <c r="O233" s="524"/>
      <c r="P233" s="524">
        <f>IF(P24=2,'1.2.2.C. Partneris-2'!W36,'1.2.2.C. Partneris-2'!W36*P24)</f>
        <v>0</v>
      </c>
      <c r="Q233" s="524"/>
      <c r="R233" s="524">
        <f>IF(R24=2,'1.2.2.C. Partneris-2'!Y36,'1.2.2.C. Partneris-2'!Y36*R24)</f>
        <v>0</v>
      </c>
    </row>
    <row r="235" spans="1:24" ht="18.75" customHeight="1" x14ac:dyDescent="0.2">
      <c r="A235" s="527" t="s">
        <v>483</v>
      </c>
      <c r="B235" s="509">
        <f>'1.3.1. Atbalsts-14.vai 41.p.'!C3</f>
        <v>0</v>
      </c>
      <c r="C235" s="510"/>
      <c r="D235" s="510"/>
      <c r="E235" s="510"/>
      <c r="F235" s="509">
        <f>'1.3.1. Atbalsts-14.vai 41.p.'!H3</f>
        <v>0</v>
      </c>
      <c r="G235" s="510"/>
      <c r="H235" s="511"/>
      <c r="I235" s="510"/>
      <c r="J235" s="511" t="s">
        <v>308</v>
      </c>
      <c r="K235" s="510"/>
      <c r="L235" s="513">
        <f>'1.3.1. Atbalsts-14.vai 41.p.'!C10</f>
        <v>0.6</v>
      </c>
      <c r="M235" s="510"/>
      <c r="N235" s="514" t="s">
        <v>485</v>
      </c>
      <c r="O235" s="510"/>
      <c r="P235" s="511"/>
      <c r="Q235" s="510"/>
      <c r="R235" s="511"/>
      <c r="S235" s="510"/>
      <c r="T235" s="652">
        <f>'1.3.1. Atbalsts-14.vai 41.p.'!N3</f>
        <v>0</v>
      </c>
      <c r="U235" s="652"/>
      <c r="W235" s="386">
        <f>IF(F235=Dati!$J$3,1,IF(F235=Dati!$J$4,2,IF(F235=Dati!$J$5,3,0)))</f>
        <v>0</v>
      </c>
      <c r="X235" s="386">
        <f>IF(T235="Nr.651/2014 41. pantam",1,0)</f>
        <v>0</v>
      </c>
    </row>
    <row r="236" spans="1:24" x14ac:dyDescent="0.2">
      <c r="A236" s="476" t="s">
        <v>221</v>
      </c>
      <c r="B236" s="477">
        <f>B$3</f>
        <v>2023</v>
      </c>
      <c r="C236" s="477"/>
      <c r="D236" s="477">
        <f>D$3</f>
        <v>2024</v>
      </c>
      <c r="E236" s="477"/>
      <c r="F236" s="477">
        <f>F$3</f>
        <v>2025</v>
      </c>
      <c r="G236" s="477"/>
      <c r="H236" s="477" t="str">
        <f>H$3</f>
        <v>X</v>
      </c>
      <c r="I236" s="477"/>
      <c r="J236" s="477" t="str">
        <f>J$3</f>
        <v>X</v>
      </c>
      <c r="K236" s="477"/>
      <c r="L236" s="477" t="str">
        <f>L$3</f>
        <v>X</v>
      </c>
      <c r="M236" s="477"/>
      <c r="N236" s="477" t="str">
        <f>N$3</f>
        <v>X</v>
      </c>
      <c r="O236" s="477"/>
      <c r="P236" s="477" t="str">
        <f>P$3</f>
        <v>X</v>
      </c>
      <c r="Q236" s="477"/>
      <c r="R236" s="477" t="str">
        <f>R$3</f>
        <v>X</v>
      </c>
      <c r="S236" s="477"/>
      <c r="T236" s="477"/>
      <c r="U236" s="477"/>
    </row>
    <row r="237" spans="1:24" x14ac:dyDescent="0.2">
      <c r="A237" s="515"/>
      <c r="B237" s="478" t="s">
        <v>222</v>
      </c>
      <c r="C237" s="478"/>
      <c r="D237" s="478" t="s">
        <v>222</v>
      </c>
      <c r="E237" s="478"/>
      <c r="F237" s="478" t="s">
        <v>222</v>
      </c>
      <c r="G237" s="478"/>
      <c r="H237" s="478" t="s">
        <v>222</v>
      </c>
      <c r="I237" s="478"/>
      <c r="J237" s="478" t="s">
        <v>222</v>
      </c>
      <c r="K237" s="478"/>
      <c r="L237" s="478" t="s">
        <v>222</v>
      </c>
      <c r="M237" s="478"/>
      <c r="N237" s="478" t="s">
        <v>222</v>
      </c>
      <c r="O237" s="478"/>
      <c r="P237" s="478" t="s">
        <v>222</v>
      </c>
      <c r="Q237" s="478"/>
      <c r="R237" s="478" t="s">
        <v>222</v>
      </c>
      <c r="S237" s="478"/>
      <c r="T237" s="478" t="s">
        <v>112</v>
      </c>
      <c r="U237" s="478" t="s">
        <v>59</v>
      </c>
    </row>
    <row r="238" spans="1:24" ht="12.75" customHeight="1" x14ac:dyDescent="0.2">
      <c r="A238" s="516" t="str">
        <f>A$5</f>
        <v>Attīstības un noturības mehānisma finansējums</v>
      </c>
      <c r="B238" s="517">
        <f>B246*$L$235</f>
        <v>0</v>
      </c>
      <c r="C238" s="517"/>
      <c r="D238" s="517">
        <f t="shared" ref="D238:R238" si="226">D246*$L$235</f>
        <v>0</v>
      </c>
      <c r="E238" s="517"/>
      <c r="F238" s="517">
        <f t="shared" si="226"/>
        <v>0</v>
      </c>
      <c r="G238" s="517"/>
      <c r="H238" s="517">
        <f t="shared" si="226"/>
        <v>0</v>
      </c>
      <c r="I238" s="517"/>
      <c r="J238" s="517">
        <f t="shared" si="226"/>
        <v>0</v>
      </c>
      <c r="K238" s="517"/>
      <c r="L238" s="517">
        <f t="shared" si="226"/>
        <v>0</v>
      </c>
      <c r="M238" s="517"/>
      <c r="N238" s="517">
        <f t="shared" si="226"/>
        <v>0</v>
      </c>
      <c r="O238" s="517"/>
      <c r="P238" s="517">
        <f t="shared" si="226"/>
        <v>0</v>
      </c>
      <c r="Q238" s="517"/>
      <c r="R238" s="517">
        <f t="shared" si="226"/>
        <v>0</v>
      </c>
      <c r="S238" s="517"/>
      <c r="T238" s="481">
        <f>SUM(B238:R238)</f>
        <v>0</v>
      </c>
      <c r="U238" s="482" t="e">
        <f>T238/$T$246</f>
        <v>#DIV/0!</v>
      </c>
    </row>
    <row r="239" spans="1:24" ht="12.75" customHeight="1" x14ac:dyDescent="0.2">
      <c r="A239" s="604" t="str">
        <f>A$6</f>
        <v>Nacionālais publiskais finansējums</v>
      </c>
      <c r="B239" s="517"/>
      <c r="C239" s="517"/>
      <c r="D239" s="517"/>
      <c r="E239" s="517"/>
      <c r="F239" s="517"/>
      <c r="G239" s="517"/>
      <c r="H239" s="517"/>
      <c r="I239" s="517"/>
      <c r="J239" s="517"/>
      <c r="K239" s="517"/>
      <c r="L239" s="517"/>
      <c r="M239" s="517"/>
      <c r="N239" s="517"/>
      <c r="O239" s="517"/>
      <c r="P239" s="517"/>
      <c r="Q239" s="517"/>
      <c r="R239" s="517"/>
      <c r="S239" s="517"/>
      <c r="T239" s="481"/>
      <c r="U239" s="482"/>
    </row>
    <row r="240" spans="1:24" ht="12.75" customHeight="1" x14ac:dyDescent="0.2">
      <c r="A240" s="604" t="str">
        <f>A$7</f>
        <v>Valsts budžeta finansējums</v>
      </c>
      <c r="B240" s="517"/>
      <c r="C240" s="517"/>
      <c r="D240" s="517"/>
      <c r="E240" s="517"/>
      <c r="F240" s="517"/>
      <c r="G240" s="517"/>
      <c r="H240" s="517"/>
      <c r="I240" s="517"/>
      <c r="J240" s="517"/>
      <c r="K240" s="517"/>
      <c r="L240" s="517"/>
      <c r="M240" s="517"/>
      <c r="N240" s="517"/>
      <c r="O240" s="517"/>
      <c r="P240" s="517"/>
      <c r="Q240" s="517"/>
      <c r="R240" s="517"/>
      <c r="S240" s="517"/>
      <c r="T240" s="481">
        <f t="shared" ref="T240:T245" si="227">SUM(B240:R240)</f>
        <v>0</v>
      </c>
      <c r="U240" s="482" t="e">
        <f t="shared" ref="U240:U246" si="228">T240/$T$246</f>
        <v>#DIV/0!</v>
      </c>
    </row>
    <row r="241" spans="1:23" ht="12.75" customHeight="1" x14ac:dyDescent="0.2">
      <c r="A241" s="604" t="str">
        <f>A$8</f>
        <v>Valsts budžeta dotācija pašvaldībām</v>
      </c>
      <c r="B241" s="518"/>
      <c r="C241" s="518"/>
      <c r="D241" s="518"/>
      <c r="E241" s="518"/>
      <c r="F241" s="518"/>
      <c r="G241" s="518"/>
      <c r="H241" s="518"/>
      <c r="I241" s="518"/>
      <c r="J241" s="518"/>
      <c r="K241" s="518"/>
      <c r="L241" s="518"/>
      <c r="M241" s="518"/>
      <c r="N241" s="518"/>
      <c r="O241" s="518"/>
      <c r="P241" s="518"/>
      <c r="Q241" s="518"/>
      <c r="R241" s="518"/>
      <c r="S241" s="518"/>
      <c r="T241" s="481">
        <f t="shared" si="227"/>
        <v>0</v>
      </c>
      <c r="U241" s="482" t="e">
        <f t="shared" si="228"/>
        <v>#DIV/0!</v>
      </c>
    </row>
    <row r="242" spans="1:23" ht="12.75" customHeight="1" x14ac:dyDescent="0.2">
      <c r="A242" s="483" t="str">
        <f>A$9</f>
        <v>Pašvaldības finansējums</v>
      </c>
      <c r="B242" s="518">
        <f>IF($X$235=1,IF($W$235=1,B246-B238,0),0)</f>
        <v>0</v>
      </c>
      <c r="C242" s="518"/>
      <c r="D242" s="518">
        <f t="shared" ref="D242:S242" si="229">IF($X$235=1,IF($W$235=1,D246-D238,0),0)</f>
        <v>0</v>
      </c>
      <c r="E242" s="518"/>
      <c r="F242" s="518">
        <f t="shared" ref="F242:S242" si="230">IF($X$235=1,IF($W$235=1,F246-F238,0),0)</f>
        <v>0</v>
      </c>
      <c r="G242" s="518"/>
      <c r="H242" s="518">
        <f t="shared" ref="H242:S242" si="231">IF($X$235=1,IF($W$235=1,H246-H238,0),0)</f>
        <v>0</v>
      </c>
      <c r="I242" s="518"/>
      <c r="J242" s="518">
        <f t="shared" ref="J242:S242" si="232">IF($X$235=1,IF($W$235=1,J246-J238,0),0)</f>
        <v>0</v>
      </c>
      <c r="K242" s="518"/>
      <c r="L242" s="518">
        <f t="shared" ref="L242:S242" si="233">IF($X$235=1,IF($W$235=1,L246-L238,0),0)</f>
        <v>0</v>
      </c>
      <c r="M242" s="518"/>
      <c r="N242" s="518">
        <f t="shared" ref="N242:S242" si="234">IF($X$235=1,IF($W$235=1,N246-N238,0),0)</f>
        <v>0</v>
      </c>
      <c r="O242" s="518"/>
      <c r="P242" s="518">
        <f t="shared" ref="P242:S242" si="235">IF($X$235=1,IF($W$235=1,P246-P238,0),0)</f>
        <v>0</v>
      </c>
      <c r="Q242" s="518"/>
      <c r="R242" s="518">
        <f t="shared" ref="R242:S242" si="236">IF($X$235=1,IF($W$235=1,R246-R238,0),0)</f>
        <v>0</v>
      </c>
      <c r="S242" s="518"/>
      <c r="T242" s="481">
        <f t="shared" si="227"/>
        <v>0</v>
      </c>
      <c r="U242" s="482" t="e">
        <f t="shared" si="228"/>
        <v>#DIV/0!</v>
      </c>
    </row>
    <row r="243" spans="1:23" s="305" customFormat="1" ht="12.75" customHeight="1" x14ac:dyDescent="0.2">
      <c r="A243" s="483" t="str">
        <f>A$10</f>
        <v>Cits publiskais finansējums</v>
      </c>
      <c r="B243" s="518">
        <f>IF($X$235=0,0,IF($W$235=2,B246-B238,0))</f>
        <v>0</v>
      </c>
      <c r="C243" s="518"/>
      <c r="D243" s="518">
        <f t="shared" ref="D243:S243" si="237">IF($X$235=0,0,IF($W$235=2,D246-D238,0))</f>
        <v>0</v>
      </c>
      <c r="E243" s="518"/>
      <c r="F243" s="518">
        <f t="shared" ref="F243:S243" si="238">IF($X$235=0,0,IF($W$235=2,F246-F238,0))</f>
        <v>0</v>
      </c>
      <c r="G243" s="518"/>
      <c r="H243" s="518">
        <f t="shared" ref="H243:S243" si="239">IF($X$235=0,0,IF($W$235=2,H246-H238,0))</f>
        <v>0</v>
      </c>
      <c r="I243" s="518"/>
      <c r="J243" s="518">
        <f t="shared" ref="J243:S243" si="240">IF($X$235=0,0,IF($W$235=2,J246-J238,0))</f>
        <v>0</v>
      </c>
      <c r="K243" s="518"/>
      <c r="L243" s="518">
        <f t="shared" ref="L243:S243" si="241">IF($X$235=0,0,IF($W$235=2,L246-L238,0))</f>
        <v>0</v>
      </c>
      <c r="M243" s="518"/>
      <c r="N243" s="518">
        <f t="shared" ref="N243:S243" si="242">IF($X$235=0,0,IF($W$235=2,N246-N238,0))</f>
        <v>0</v>
      </c>
      <c r="O243" s="518"/>
      <c r="P243" s="518">
        <f t="shared" ref="P243:S243" si="243">IF($X$235=0,0,IF($W$235=2,P246-P238,0))</f>
        <v>0</v>
      </c>
      <c r="Q243" s="518"/>
      <c r="R243" s="518">
        <f t="shared" ref="R243:S243" si="244">IF($X$235=0,0,IF($W$235=2,R246-R238,0))</f>
        <v>0</v>
      </c>
      <c r="S243" s="518"/>
      <c r="T243" s="481">
        <f t="shared" si="227"/>
        <v>0</v>
      </c>
      <c r="U243" s="482" t="e">
        <f t="shared" si="228"/>
        <v>#DIV/0!</v>
      </c>
    </row>
    <row r="244" spans="1:23" ht="12.75" customHeight="1" x14ac:dyDescent="0.2">
      <c r="A244" s="484" t="str">
        <f>A$11</f>
        <v>Publiskās attiecināmās izmaksas</v>
      </c>
      <c r="B244" s="361">
        <f>SUM(B238:B243)</f>
        <v>0</v>
      </c>
      <c r="C244" s="361"/>
      <c r="D244" s="361">
        <f t="shared" ref="D244" si="245">SUM(D238:D243)</f>
        <v>0</v>
      </c>
      <c r="E244" s="361"/>
      <c r="F244" s="361">
        <f t="shared" ref="F244" si="246">SUM(F238:F243)</f>
        <v>0</v>
      </c>
      <c r="G244" s="361"/>
      <c r="H244" s="361">
        <f t="shared" ref="H244" si="247">SUM(H238:H243)</f>
        <v>0</v>
      </c>
      <c r="I244" s="361"/>
      <c r="J244" s="361">
        <f t="shared" ref="J244" si="248">SUM(J238:J243)</f>
        <v>0</v>
      </c>
      <c r="K244" s="361"/>
      <c r="L244" s="361">
        <f t="shared" ref="L244" si="249">SUM(L238:L243)</f>
        <v>0</v>
      </c>
      <c r="M244" s="361"/>
      <c r="N244" s="361">
        <f t="shared" ref="N244" si="250">SUM(N238:N243)</f>
        <v>0</v>
      </c>
      <c r="O244" s="361"/>
      <c r="P244" s="361">
        <f t="shared" ref="P244" si="251">SUM(P238:P243)</f>
        <v>0</v>
      </c>
      <c r="Q244" s="361"/>
      <c r="R244" s="361">
        <f t="shared" ref="R244" si="252">SUM(R238:R243)</f>
        <v>0</v>
      </c>
      <c r="S244" s="361"/>
      <c r="T244" s="485">
        <f t="shared" si="227"/>
        <v>0</v>
      </c>
      <c r="U244" s="482" t="e">
        <f t="shared" si="228"/>
        <v>#DIV/0!</v>
      </c>
    </row>
    <row r="245" spans="1:23" ht="12.75" customHeight="1" x14ac:dyDescent="0.2">
      <c r="A245" s="483" t="str">
        <f>A$12</f>
        <v>Privātais finansējums</v>
      </c>
      <c r="B245" s="518">
        <f>IF($X$235=0,B246-B238,IF($W$235=1,0,IF($W$235=2,0,B246-B238-B243)))</f>
        <v>0</v>
      </c>
      <c r="C245" s="518"/>
      <c r="D245" s="518">
        <f t="shared" ref="D245" si="253">IF($X$235=0,D246-D238,IF($W$235=1,0,IF($W$235=2,0,D246-D238-D243)))</f>
        <v>0</v>
      </c>
      <c r="E245" s="518"/>
      <c r="F245" s="518">
        <f t="shared" ref="F245" si="254">IF($X$235=0,F246-F238,IF($W$235=1,0,IF($W$235=2,0,F246-F238-F243)))</f>
        <v>0</v>
      </c>
      <c r="G245" s="518"/>
      <c r="H245" s="518">
        <f t="shared" ref="H245" si="255">IF($X$235=0,H246-H238,IF($W$235=1,0,IF($W$235=2,0,H246-H238-H243)))</f>
        <v>0</v>
      </c>
      <c r="I245" s="518"/>
      <c r="J245" s="518">
        <f t="shared" ref="J245" si="256">IF($X$235=0,J246-J238,IF($W$235=1,0,IF($W$235=2,0,J246-J238-J243)))</f>
        <v>0</v>
      </c>
      <c r="K245" s="518"/>
      <c r="L245" s="518">
        <f t="shared" ref="L245" si="257">IF($X$235=0,L246-L238,IF($W$235=1,0,IF($W$235=2,0,L246-L238-L243)))</f>
        <v>0</v>
      </c>
      <c r="M245" s="518"/>
      <c r="N245" s="518">
        <f t="shared" ref="N245" si="258">IF($X$235=0,N246-N238,IF($W$235=1,0,IF($W$235=2,0,N246-N238-N243)))</f>
        <v>0</v>
      </c>
      <c r="O245" s="518"/>
      <c r="P245" s="518">
        <f t="shared" ref="P245" si="259">IF($X$235=0,P246-P238,IF($W$235=1,0,IF($W$235=2,0,P246-P238-P243)))</f>
        <v>0</v>
      </c>
      <c r="Q245" s="518"/>
      <c r="R245" s="518">
        <f t="shared" ref="R245" si="260">IF($X$235=0,R246-R238,IF($W$235=1,0,IF($W$235=2,0,R246-R238-R243)))</f>
        <v>0</v>
      </c>
      <c r="S245" s="518"/>
      <c r="T245" s="481">
        <f t="shared" si="227"/>
        <v>0</v>
      </c>
      <c r="U245" s="482" t="e">
        <f t="shared" si="228"/>
        <v>#DIV/0!</v>
      </c>
    </row>
    <row r="246" spans="1:23" ht="12.75" customHeight="1" x14ac:dyDescent="0.2">
      <c r="A246" s="484" t="str">
        <f>A$13</f>
        <v>Kopējās attiecināmās izmaksas</v>
      </c>
      <c r="B246" s="361">
        <f>IF(B24=2,'1.3.1. Atbalsts-14.vai 41.p.'!H39,'1.3.1. Atbalsts-14.vai 41.p.'!H39*B24)</f>
        <v>0</v>
      </c>
      <c r="C246" s="361"/>
      <c r="D246" s="361">
        <f>IF(D24=2,'1.3.1. Atbalsts-14.vai 41.p.'!J39+'1.3.1. Atbalsts-14.vai 41.p.'!H39,'1.3.1. Atbalsts-14.vai 41.p.'!J39*D24)</f>
        <v>0</v>
      </c>
      <c r="E246" s="361"/>
      <c r="F246" s="361">
        <f>IF(F24=2,'1.3.1. Atbalsts-14.vai 41.p.'!L39+'1.3.1. Atbalsts-14.vai 41.p.'!J39+'1.3.1. Atbalsts-14.vai 41.p.'!H39,'1.3.1. Atbalsts-14.vai 41.p.'!L39*F24)</f>
        <v>0</v>
      </c>
      <c r="G246" s="361"/>
      <c r="H246" s="361">
        <f>IF(H24=2,'1.3.1. Atbalsts-14.vai 41.p.'!N39+'1.3.1. Atbalsts-14.vai 41.p.'!L39+'1.3.1. Atbalsts-14.vai 41.p.'!J39+'1.3.1. Atbalsts-14.vai 41.p.'!H39,'1.3.1. Atbalsts-14.vai 41.p.'!N39*H24)</f>
        <v>0</v>
      </c>
      <c r="I246" s="361"/>
      <c r="J246" s="361">
        <f>IF(J24=2,'1.3.1. Atbalsts-14.vai 41.p.'!P39,'1.3.1. Atbalsts-14.vai 41.p.'!P39*J24)</f>
        <v>0</v>
      </c>
      <c r="K246" s="361"/>
      <c r="L246" s="361">
        <f>IF(L24=2,'1.3.1. Atbalsts-14.vai 41.p.'!R39,'1.3.1. Atbalsts-14.vai 41.p.'!R39*L24)</f>
        <v>0</v>
      </c>
      <c r="M246" s="361"/>
      <c r="N246" s="361">
        <f>IF(N24=2,'1.3.1. Atbalsts-14.vai 41.p.'!T39,'1.3.1. Atbalsts-14.vai 41.p.'!T39*N24)</f>
        <v>0</v>
      </c>
      <c r="O246" s="361"/>
      <c r="P246" s="361">
        <f>IF(P24=2,'1.3.1. Atbalsts-14.vai 41.p.'!V39,'1.3.1. Atbalsts-14.vai 41.p.'!V39*P24)</f>
        <v>0</v>
      </c>
      <c r="Q246" s="361"/>
      <c r="R246" s="361">
        <f>IF(R24=2,'1.3.1. Atbalsts-14.vai 41.p.'!X39,'1.3.1. Atbalsts-14.vai 41.p.'!X39*R24)</f>
        <v>0</v>
      </c>
      <c r="S246" s="361"/>
      <c r="T246" s="485">
        <f>SUM(B246:R246)</f>
        <v>0</v>
      </c>
      <c r="U246" s="482" t="e">
        <f t="shared" si="228"/>
        <v>#DIV/0!</v>
      </c>
    </row>
    <row r="247" spans="1:23" ht="12.75" customHeight="1" x14ac:dyDescent="0.2">
      <c r="A247" s="604" t="str">
        <f>A$14</f>
        <v>Publiskās neattiecināmās izmaksas</v>
      </c>
      <c r="B247" s="520"/>
      <c r="C247" s="520"/>
      <c r="D247" s="520"/>
      <c r="E247" s="520"/>
      <c r="F247" s="520"/>
      <c r="G247" s="520"/>
      <c r="H247" s="520"/>
      <c r="I247" s="520"/>
      <c r="J247" s="520"/>
      <c r="K247" s="520"/>
      <c r="L247" s="520"/>
      <c r="M247" s="520"/>
      <c r="N247" s="520"/>
      <c r="O247" s="520"/>
      <c r="P247" s="520"/>
      <c r="Q247" s="520"/>
      <c r="R247" s="520"/>
      <c r="S247" s="520"/>
      <c r="T247" s="481">
        <f t="shared" ref="T247:T249" si="261">SUM(B247:R247)</f>
        <v>0</v>
      </c>
      <c r="U247" s="519" t="s">
        <v>228</v>
      </c>
    </row>
    <row r="248" spans="1:23" ht="12.75" customHeight="1" x14ac:dyDescent="0.2">
      <c r="A248" s="604" t="str">
        <f>A$15</f>
        <v>Privātās neattiecināmās izmaksas</v>
      </c>
      <c r="B248" s="518">
        <f>IF(B24=2,'1.3.1. Atbalsts-14.vai 41.p.'!I39,'1.3.1. Atbalsts-14.vai 41.p.'!I39*B24)</f>
        <v>0</v>
      </c>
      <c r="C248" s="518"/>
      <c r="D248" s="518">
        <f>IF(D24=2,'1.3.1. Atbalsts-14.vai 41.p.'!K39+'1.3.1. Atbalsts-14.vai 41.p.'!I39,'1.3.1. Atbalsts-14.vai 41.p.'!K39*D24)</f>
        <v>0</v>
      </c>
      <c r="E248" s="518"/>
      <c r="F248" s="518">
        <f>IF(F24=2,'1.3.1. Atbalsts-14.vai 41.p.'!M39+'1.3.1. Atbalsts-14.vai 41.p.'!K39+'1.3.1. Atbalsts-14.vai 41.p.'!I39,'1.3.1. Atbalsts-14.vai 41.p.'!M39*F24)</f>
        <v>0</v>
      </c>
      <c r="G248" s="518"/>
      <c r="H248" s="518">
        <f>IF(H24=2,'1.3.1. Atbalsts-14.vai 41.p.'!O39+'1.3.1. Atbalsts-14.vai 41.p.'!M39+'1.3.1. Atbalsts-14.vai 41.p.'!K39+'1.3.1. Atbalsts-14.vai 41.p.'!I39,'1.3.1. Atbalsts-14.vai 41.p.'!O39*H24)</f>
        <v>0</v>
      </c>
      <c r="I248" s="518"/>
      <c r="J248" s="518">
        <f>IF(J24=2,'1.3.1. Atbalsts-14.vai 41.p.'!Q39,'1.3.1. Atbalsts-14.vai 41.p.'!Q39*J24)</f>
        <v>0</v>
      </c>
      <c r="K248" s="518"/>
      <c r="L248" s="518">
        <f>IF(L24=2,'1.3.1. Atbalsts-14.vai 41.p.'!S39,'1.3.1. Atbalsts-14.vai 41.p.'!S39*L24)</f>
        <v>0</v>
      </c>
      <c r="M248" s="518"/>
      <c r="N248" s="518">
        <f>IF(N24=2,'1.3.1. Atbalsts-14.vai 41.p.'!U39,'1.3.1. Atbalsts-14.vai 41.p.'!U39*N24)</f>
        <v>0</v>
      </c>
      <c r="O248" s="518"/>
      <c r="P248" s="518">
        <f>IF(P24=2,'1.3.1. Atbalsts-14.vai 41.p.'!W39,'1.3.1. Atbalsts-14.vai 41.p.'!W39*P24)</f>
        <v>0</v>
      </c>
      <c r="Q248" s="518"/>
      <c r="R248" s="518">
        <f>IF(R24=2,'1.3.1. Atbalsts-14.vai 41.p.'!Y39,'1.3.1. Atbalsts-14.vai 41.p.'!Y39*R24)</f>
        <v>0</v>
      </c>
      <c r="S248" s="518"/>
      <c r="T248" s="481">
        <f t="shared" si="261"/>
        <v>0</v>
      </c>
      <c r="U248" s="519" t="s">
        <v>228</v>
      </c>
    </row>
    <row r="249" spans="1:23" ht="12.75" customHeight="1" x14ac:dyDescent="0.2">
      <c r="A249" s="484" t="str">
        <f>A$16</f>
        <v>Neattiecināmās izmaksas kopā</v>
      </c>
      <c r="B249" s="361">
        <f>SUM(B247:B248)</f>
        <v>0</v>
      </c>
      <c r="C249" s="361"/>
      <c r="D249" s="361">
        <f t="shared" ref="D249:R249" si="262">SUM(D247:D248)</f>
        <v>0</v>
      </c>
      <c r="E249" s="361"/>
      <c r="F249" s="361">
        <f t="shared" si="262"/>
        <v>0</v>
      </c>
      <c r="G249" s="361"/>
      <c r="H249" s="361">
        <f t="shared" si="262"/>
        <v>0</v>
      </c>
      <c r="I249" s="361"/>
      <c r="J249" s="361">
        <f t="shared" si="262"/>
        <v>0</v>
      </c>
      <c r="K249" s="361"/>
      <c r="L249" s="361">
        <f t="shared" si="262"/>
        <v>0</v>
      </c>
      <c r="M249" s="361"/>
      <c r="N249" s="361">
        <f t="shared" si="262"/>
        <v>0</v>
      </c>
      <c r="O249" s="361"/>
      <c r="P249" s="361">
        <f t="shared" si="262"/>
        <v>0</v>
      </c>
      <c r="Q249" s="361"/>
      <c r="R249" s="361">
        <f t="shared" si="262"/>
        <v>0</v>
      </c>
      <c r="S249" s="361"/>
      <c r="T249" s="485">
        <f t="shared" si="261"/>
        <v>0</v>
      </c>
      <c r="U249" s="519" t="s">
        <v>228</v>
      </c>
    </row>
    <row r="250" spans="1:23" ht="12.75" customHeight="1" x14ac:dyDescent="0.25">
      <c r="A250" s="490" t="str">
        <f>A$17</f>
        <v>Kopējās izmaksas</v>
      </c>
      <c r="B250" s="491">
        <f>B246+B249</f>
        <v>0</v>
      </c>
      <c r="C250" s="491"/>
      <c r="D250" s="491">
        <f t="shared" ref="D250:R250" si="263">D246+D249</f>
        <v>0</v>
      </c>
      <c r="E250" s="491"/>
      <c r="F250" s="491">
        <f t="shared" si="263"/>
        <v>0</v>
      </c>
      <c r="G250" s="491"/>
      <c r="H250" s="491">
        <f t="shared" si="263"/>
        <v>0</v>
      </c>
      <c r="I250" s="491"/>
      <c r="J250" s="491">
        <f t="shared" si="263"/>
        <v>0</v>
      </c>
      <c r="K250" s="491"/>
      <c r="L250" s="491">
        <f t="shared" si="263"/>
        <v>0</v>
      </c>
      <c r="M250" s="491"/>
      <c r="N250" s="491">
        <f t="shared" si="263"/>
        <v>0</v>
      </c>
      <c r="O250" s="491"/>
      <c r="P250" s="491">
        <f t="shared" si="263"/>
        <v>0</v>
      </c>
      <c r="Q250" s="491"/>
      <c r="R250" s="491">
        <f t="shared" si="263"/>
        <v>0</v>
      </c>
      <c r="S250" s="491"/>
      <c r="T250" s="485">
        <f>SUM(B250:R250)</f>
        <v>0</v>
      </c>
      <c r="U250" s="519" t="s">
        <v>228</v>
      </c>
    </row>
    <row r="252" spans="1:23" ht="18.75" customHeight="1" x14ac:dyDescent="0.2">
      <c r="A252" s="527" t="s">
        <v>483</v>
      </c>
      <c r="B252" s="509">
        <f>'1.3.1. Atbalsts-14.vai 41.p.'!C3</f>
        <v>0</v>
      </c>
      <c r="C252" s="510"/>
      <c r="D252" s="510"/>
      <c r="E252" s="510"/>
      <c r="F252" s="509">
        <f>'1.3.1. Atbalsts-14.vai 41.p.'!H3</f>
        <v>0</v>
      </c>
      <c r="G252" s="510"/>
      <c r="H252" s="511"/>
      <c r="I252" s="510"/>
      <c r="J252" s="511" t="s">
        <v>308</v>
      </c>
      <c r="K252" s="510"/>
      <c r="L252" s="513">
        <f>'1.3.1. Atbalsts-14.vai 41.p.'!C22</f>
        <v>0.6</v>
      </c>
      <c r="M252" s="510"/>
      <c r="N252" s="514" t="s">
        <v>489</v>
      </c>
      <c r="O252" s="510"/>
      <c r="P252" s="511"/>
      <c r="Q252" s="510"/>
      <c r="R252" s="511"/>
      <c r="S252" s="510"/>
      <c r="T252" s="511"/>
      <c r="U252" s="511"/>
      <c r="W252" s="386">
        <f>IF(F252=Dati!$J$3,1,IF(F252=Dati!$J$4,2,IF(F252=Dati!$J$5,3,0)))</f>
        <v>0</v>
      </c>
    </row>
    <row r="253" spans="1:23" x14ac:dyDescent="0.2">
      <c r="A253" s="476" t="s">
        <v>221</v>
      </c>
      <c r="B253" s="477">
        <f>B$3</f>
        <v>2023</v>
      </c>
      <c r="C253" s="477"/>
      <c r="D253" s="477">
        <f>D$3</f>
        <v>2024</v>
      </c>
      <c r="E253" s="477"/>
      <c r="F253" s="477">
        <f>F$3</f>
        <v>2025</v>
      </c>
      <c r="G253" s="477"/>
      <c r="H253" s="477" t="str">
        <f>H$3</f>
        <v>X</v>
      </c>
      <c r="I253" s="477"/>
      <c r="J253" s="477" t="str">
        <f>J$3</f>
        <v>X</v>
      </c>
      <c r="K253" s="477"/>
      <c r="L253" s="477" t="str">
        <f>L$3</f>
        <v>X</v>
      </c>
      <c r="M253" s="477"/>
      <c r="N253" s="477" t="str">
        <f>N$3</f>
        <v>X</v>
      </c>
      <c r="O253" s="477"/>
      <c r="P253" s="477" t="str">
        <f>P$3</f>
        <v>X</v>
      </c>
      <c r="Q253" s="477"/>
      <c r="R253" s="477" t="str">
        <f>R$3</f>
        <v>X</v>
      </c>
      <c r="S253" s="477"/>
      <c r="T253" s="477"/>
      <c r="U253" s="477"/>
    </row>
    <row r="254" spans="1:23" x14ac:dyDescent="0.2">
      <c r="A254" s="515"/>
      <c r="B254" s="478" t="s">
        <v>222</v>
      </c>
      <c r="C254" s="478"/>
      <c r="D254" s="478" t="s">
        <v>222</v>
      </c>
      <c r="E254" s="478"/>
      <c r="F254" s="478" t="s">
        <v>222</v>
      </c>
      <c r="G254" s="478"/>
      <c r="H254" s="478" t="s">
        <v>222</v>
      </c>
      <c r="I254" s="478"/>
      <c r="J254" s="478" t="s">
        <v>222</v>
      </c>
      <c r="K254" s="478"/>
      <c r="L254" s="478" t="s">
        <v>222</v>
      </c>
      <c r="M254" s="478"/>
      <c r="N254" s="478" t="s">
        <v>222</v>
      </c>
      <c r="O254" s="478"/>
      <c r="P254" s="478" t="s">
        <v>222</v>
      </c>
      <c r="Q254" s="478"/>
      <c r="R254" s="478" t="s">
        <v>222</v>
      </c>
      <c r="S254" s="478"/>
      <c r="T254" s="478" t="s">
        <v>112</v>
      </c>
      <c r="U254" s="478" t="s">
        <v>59</v>
      </c>
    </row>
    <row r="255" spans="1:23" ht="12.75" customHeight="1" x14ac:dyDescent="0.2">
      <c r="A255" s="516" t="str">
        <f>A$5</f>
        <v>Attīstības un noturības mehānisma finansējums</v>
      </c>
      <c r="B255" s="517">
        <f>B263*$L$252</f>
        <v>0</v>
      </c>
      <c r="C255" s="517"/>
      <c r="D255" s="517">
        <f t="shared" ref="D255:R255" si="264">D263*$L$252</f>
        <v>0</v>
      </c>
      <c r="E255" s="517"/>
      <c r="F255" s="517">
        <f t="shared" si="264"/>
        <v>0</v>
      </c>
      <c r="G255" s="517"/>
      <c r="H255" s="517">
        <f t="shared" si="264"/>
        <v>0</v>
      </c>
      <c r="I255" s="517"/>
      <c r="J255" s="517">
        <f t="shared" si="264"/>
        <v>0</v>
      </c>
      <c r="K255" s="517"/>
      <c r="L255" s="517">
        <f t="shared" si="264"/>
        <v>0</v>
      </c>
      <c r="M255" s="517"/>
      <c r="N255" s="517">
        <f t="shared" si="264"/>
        <v>0</v>
      </c>
      <c r="O255" s="517"/>
      <c r="P255" s="517">
        <f t="shared" si="264"/>
        <v>0</v>
      </c>
      <c r="Q255" s="517"/>
      <c r="R255" s="517">
        <f t="shared" si="264"/>
        <v>0</v>
      </c>
      <c r="S255" s="517"/>
      <c r="T255" s="481">
        <f>SUM(B255:R255)</f>
        <v>0</v>
      </c>
      <c r="U255" s="482" t="e">
        <f>T255/$T$263</f>
        <v>#DIV/0!</v>
      </c>
    </row>
    <row r="256" spans="1:23" ht="12.75" customHeight="1" x14ac:dyDescent="0.2">
      <c r="A256" s="604" t="str">
        <f>A$6</f>
        <v>Nacionālais publiskais finansējums</v>
      </c>
      <c r="B256" s="517"/>
      <c r="C256" s="517"/>
      <c r="D256" s="517"/>
      <c r="E256" s="517"/>
      <c r="F256" s="517"/>
      <c r="G256" s="517"/>
      <c r="H256" s="517"/>
      <c r="I256" s="517"/>
      <c r="J256" s="517"/>
      <c r="K256" s="517"/>
      <c r="L256" s="517"/>
      <c r="M256" s="517"/>
      <c r="N256" s="517"/>
      <c r="O256" s="517"/>
      <c r="P256" s="517"/>
      <c r="Q256" s="517"/>
      <c r="R256" s="517"/>
      <c r="S256" s="517"/>
      <c r="T256" s="481"/>
      <c r="U256" s="482"/>
    </row>
    <row r="257" spans="1:23" ht="12.75" customHeight="1" x14ac:dyDescent="0.2">
      <c r="A257" s="604" t="str">
        <f>A$7</f>
        <v>Valsts budžeta finansējums</v>
      </c>
      <c r="B257" s="517"/>
      <c r="C257" s="517"/>
      <c r="D257" s="517"/>
      <c r="E257" s="517"/>
      <c r="F257" s="517"/>
      <c r="G257" s="517"/>
      <c r="H257" s="517"/>
      <c r="I257" s="517"/>
      <c r="J257" s="517"/>
      <c r="K257" s="517"/>
      <c r="L257" s="517"/>
      <c r="M257" s="517"/>
      <c r="N257" s="517"/>
      <c r="O257" s="517"/>
      <c r="P257" s="517"/>
      <c r="Q257" s="517"/>
      <c r="R257" s="517"/>
      <c r="S257" s="517"/>
      <c r="T257" s="481">
        <f t="shared" ref="T257:T262" si="265">SUM(B257:R257)</f>
        <v>0</v>
      </c>
      <c r="U257" s="482" t="e">
        <f t="shared" ref="U257:U263" si="266">T257/$T$263</f>
        <v>#DIV/0!</v>
      </c>
    </row>
    <row r="258" spans="1:23" ht="12.75" customHeight="1" x14ac:dyDescent="0.2">
      <c r="A258" s="604" t="str">
        <f>A$8</f>
        <v>Valsts budžeta dotācija pašvaldībām</v>
      </c>
      <c r="B258" s="518"/>
      <c r="C258" s="518"/>
      <c r="D258" s="518"/>
      <c r="E258" s="518"/>
      <c r="F258" s="518"/>
      <c r="G258" s="518"/>
      <c r="H258" s="518"/>
      <c r="I258" s="518"/>
      <c r="J258" s="518"/>
      <c r="K258" s="518"/>
      <c r="L258" s="518"/>
      <c r="M258" s="518"/>
      <c r="N258" s="518"/>
      <c r="O258" s="518"/>
      <c r="P258" s="518"/>
      <c r="Q258" s="518"/>
      <c r="R258" s="518"/>
      <c r="S258" s="518"/>
      <c r="T258" s="481">
        <f t="shared" si="265"/>
        <v>0</v>
      </c>
      <c r="U258" s="482" t="e">
        <f t="shared" si="266"/>
        <v>#DIV/0!</v>
      </c>
    </row>
    <row r="259" spans="1:23" ht="12.75" customHeight="1" x14ac:dyDescent="0.2">
      <c r="A259" s="483" t="str">
        <f>A$9</f>
        <v>Pašvaldības finansējums</v>
      </c>
      <c r="B259" s="518">
        <f>IF($W$252=1,B263-B255,0)</f>
        <v>0</v>
      </c>
      <c r="C259" s="518"/>
      <c r="D259" s="518">
        <f t="shared" ref="D259:S259" si="267">IF($W$252=1,D263-D255,0)</f>
        <v>0</v>
      </c>
      <c r="E259" s="518"/>
      <c r="F259" s="518">
        <f t="shared" ref="F259:S259" si="268">IF($W$252=1,F263-F255,0)</f>
        <v>0</v>
      </c>
      <c r="G259" s="518"/>
      <c r="H259" s="518">
        <f t="shared" ref="H259:S259" si="269">IF($W$252=1,H263-H255,0)</f>
        <v>0</v>
      </c>
      <c r="I259" s="518"/>
      <c r="J259" s="518">
        <f t="shared" ref="J259:S259" si="270">IF($W$252=1,J263-J255,0)</f>
        <v>0</v>
      </c>
      <c r="K259" s="518"/>
      <c r="L259" s="518">
        <f t="shared" ref="L259:S259" si="271">IF($W$252=1,L263-L255,0)</f>
        <v>0</v>
      </c>
      <c r="M259" s="518"/>
      <c r="N259" s="518">
        <f t="shared" ref="N259:S259" si="272">IF($W$252=1,N263-N255,0)</f>
        <v>0</v>
      </c>
      <c r="O259" s="518"/>
      <c r="P259" s="518">
        <f t="shared" ref="P259:S259" si="273">IF($W$252=1,P263-P255,0)</f>
        <v>0</v>
      </c>
      <c r="Q259" s="518"/>
      <c r="R259" s="518">
        <f t="shared" ref="R259:S259" si="274">IF($W$252=1,R263-R255,0)</f>
        <v>0</v>
      </c>
      <c r="S259" s="518"/>
      <c r="T259" s="481">
        <f t="shared" si="265"/>
        <v>0</v>
      </c>
      <c r="U259" s="482" t="e">
        <f t="shared" si="266"/>
        <v>#DIV/0!</v>
      </c>
    </row>
    <row r="260" spans="1:23" s="305" customFormat="1" ht="12.75" customHeight="1" x14ac:dyDescent="0.2">
      <c r="A260" s="483" t="str">
        <f>A$10</f>
        <v>Cits publiskais finansējums</v>
      </c>
      <c r="B260" s="518">
        <f>IF($W$252=2,B263-B255,0)</f>
        <v>0</v>
      </c>
      <c r="C260" s="518"/>
      <c r="D260" s="518">
        <f t="shared" ref="D260:S260" si="275">IF($W$252=2,D263-D255,0)</f>
        <v>0</v>
      </c>
      <c r="E260" s="518"/>
      <c r="F260" s="518">
        <f t="shared" ref="F260:S260" si="276">IF($W$252=2,F263-F255,0)</f>
        <v>0</v>
      </c>
      <c r="G260" s="518"/>
      <c r="H260" s="518">
        <f t="shared" ref="H260:S260" si="277">IF($W$252=2,H263-H255,0)</f>
        <v>0</v>
      </c>
      <c r="I260" s="518"/>
      <c r="J260" s="518">
        <f t="shared" ref="J260:S260" si="278">IF($W$252=2,J263-J255,0)</f>
        <v>0</v>
      </c>
      <c r="K260" s="518"/>
      <c r="L260" s="518">
        <f t="shared" ref="L260:S260" si="279">IF($W$252=2,L263-L255,0)</f>
        <v>0</v>
      </c>
      <c r="M260" s="518"/>
      <c r="N260" s="518">
        <f t="shared" ref="N260:S260" si="280">IF($W$252=2,N263-N255,0)</f>
        <v>0</v>
      </c>
      <c r="O260" s="518"/>
      <c r="P260" s="518">
        <f t="shared" ref="P260:S260" si="281">IF($W$252=2,P263-P255,0)</f>
        <v>0</v>
      </c>
      <c r="Q260" s="518"/>
      <c r="R260" s="518">
        <f t="shared" ref="R260:S260" si="282">IF($W$252=2,R263-R255,0)</f>
        <v>0</v>
      </c>
      <c r="S260" s="518"/>
      <c r="T260" s="481">
        <f t="shared" si="265"/>
        <v>0</v>
      </c>
      <c r="U260" s="482" t="e">
        <f t="shared" si="266"/>
        <v>#DIV/0!</v>
      </c>
    </row>
    <row r="261" spans="1:23" ht="12.75" customHeight="1" x14ac:dyDescent="0.2">
      <c r="A261" s="484" t="str">
        <f>A$11</f>
        <v>Publiskās attiecināmās izmaksas</v>
      </c>
      <c r="B261" s="361">
        <f>SUM(B255:B260)</f>
        <v>0</v>
      </c>
      <c r="C261" s="361"/>
      <c r="D261" s="361">
        <f t="shared" ref="D261" si="283">SUM(D255:D260)</f>
        <v>0</v>
      </c>
      <c r="E261" s="361"/>
      <c r="F261" s="361">
        <f t="shared" ref="F261" si="284">SUM(F255:F260)</f>
        <v>0</v>
      </c>
      <c r="G261" s="361"/>
      <c r="H261" s="361">
        <f t="shared" ref="H261" si="285">SUM(H255:H260)</f>
        <v>0</v>
      </c>
      <c r="I261" s="361"/>
      <c r="J261" s="361">
        <f t="shared" ref="J261" si="286">SUM(J255:J260)</f>
        <v>0</v>
      </c>
      <c r="K261" s="361"/>
      <c r="L261" s="361">
        <f t="shared" ref="L261" si="287">SUM(L255:L260)</f>
        <v>0</v>
      </c>
      <c r="M261" s="361"/>
      <c r="N261" s="361">
        <f t="shared" ref="N261" si="288">SUM(N255:N260)</f>
        <v>0</v>
      </c>
      <c r="O261" s="361"/>
      <c r="P261" s="361">
        <f t="shared" ref="P261" si="289">SUM(P255:P260)</f>
        <v>0</v>
      </c>
      <c r="Q261" s="361"/>
      <c r="R261" s="361">
        <f t="shared" ref="R261" si="290">SUM(R255:R260)</f>
        <v>0</v>
      </c>
      <c r="S261" s="361"/>
      <c r="T261" s="485">
        <f t="shared" si="265"/>
        <v>0</v>
      </c>
      <c r="U261" s="482" t="e">
        <f t="shared" si="266"/>
        <v>#DIV/0!</v>
      </c>
    </row>
    <row r="262" spans="1:23" ht="12.75" customHeight="1" x14ac:dyDescent="0.2">
      <c r="A262" s="483" t="str">
        <f>A$12</f>
        <v>Privātais finansējums</v>
      </c>
      <c r="B262" s="518">
        <f>IF($W$252=1,0,IF($W$252=2,0,B263-B255-B260))</f>
        <v>0</v>
      </c>
      <c r="C262" s="518"/>
      <c r="D262" s="518">
        <f t="shared" ref="D262" si="291">IF($W$252=1,0,IF($W$252=2,0,D263-D255-D260))</f>
        <v>0</v>
      </c>
      <c r="E262" s="518"/>
      <c r="F262" s="518">
        <f t="shared" ref="F262" si="292">IF($W$252=1,0,IF($W$252=2,0,F263-F255-F260))</f>
        <v>0</v>
      </c>
      <c r="G262" s="518"/>
      <c r="H262" s="518">
        <f t="shared" ref="H262" si="293">IF($W$252=1,0,IF($W$252=2,0,H263-H255-H260))</f>
        <v>0</v>
      </c>
      <c r="I262" s="518"/>
      <c r="J262" s="518">
        <f t="shared" ref="J262" si="294">IF($W$252=1,0,IF($W$252=2,0,J263-J255-J260))</f>
        <v>0</v>
      </c>
      <c r="K262" s="518"/>
      <c r="L262" s="518">
        <f t="shared" ref="L262" si="295">IF($W$252=1,0,IF($W$252=2,0,L263-L255-L260))</f>
        <v>0</v>
      </c>
      <c r="M262" s="518"/>
      <c r="N262" s="518">
        <f t="shared" ref="N262" si="296">IF($W$252=1,0,IF($W$252=2,0,N263-N255-N260))</f>
        <v>0</v>
      </c>
      <c r="O262" s="518"/>
      <c r="P262" s="518">
        <f t="shared" ref="P262" si="297">IF($W$252=1,0,IF($W$252=2,0,P263-P255-P260))</f>
        <v>0</v>
      </c>
      <c r="Q262" s="518"/>
      <c r="R262" s="518">
        <f t="shared" ref="R262" si="298">IF($W$252=1,0,IF($W$252=2,0,R263-R255-R260))</f>
        <v>0</v>
      </c>
      <c r="S262" s="518"/>
      <c r="T262" s="481">
        <f t="shared" si="265"/>
        <v>0</v>
      </c>
      <c r="U262" s="482" t="e">
        <f t="shared" si="266"/>
        <v>#DIV/0!</v>
      </c>
    </row>
    <row r="263" spans="1:23" ht="12.75" customHeight="1" x14ac:dyDescent="0.2">
      <c r="A263" s="484" t="str">
        <f>A$13</f>
        <v>Kopējās attiecināmās izmaksas</v>
      </c>
      <c r="B263" s="361">
        <f>IF(B24=2,'1.3.1. Atbalsts-14.vai 41.p.'!H40,'1.3.1. Atbalsts-14.vai 41.p.'!H40*B24)</f>
        <v>0</v>
      </c>
      <c r="C263" s="361"/>
      <c r="D263" s="361">
        <f>IF(D24=2,'1.3.1. Atbalsts-14.vai 41.p.'!J40+'1.3.1. Atbalsts-14.vai 41.p.'!H40,'1.3.1. Atbalsts-14.vai 41.p.'!J40*D24)</f>
        <v>0</v>
      </c>
      <c r="E263" s="361"/>
      <c r="F263" s="361">
        <f>IF(F24=2,'1.3.1. Atbalsts-14.vai 41.p.'!L40+'1.3.1. Atbalsts-14.vai 41.p.'!J40+'1.3.1. Atbalsts-14.vai 41.p.'!H40,'1.3.1. Atbalsts-14.vai 41.p.'!L40*F24)</f>
        <v>0</v>
      </c>
      <c r="G263" s="361"/>
      <c r="H263" s="361">
        <f>IF(H24=2,'1.3.1. Atbalsts-14.vai 41.p.'!N40+'1.3.1. Atbalsts-14.vai 41.p.'!L40+'1.3.1. Atbalsts-14.vai 41.p.'!J40+'1.3.1. Atbalsts-14.vai 41.p.'!H40,'1.3.1. Atbalsts-14.vai 41.p.'!N40*H24)</f>
        <v>0</v>
      </c>
      <c r="I263" s="361"/>
      <c r="J263" s="361">
        <f>IF(J24=2,'1.3.1. Atbalsts-14.vai 41.p.'!P40,'1.3.1. Atbalsts-14.vai 41.p.'!P40*J24)</f>
        <v>0</v>
      </c>
      <c r="K263" s="361"/>
      <c r="L263" s="361">
        <f>IF(L24=2,'1.3.1. Atbalsts-14.vai 41.p.'!R40,'1.3.1. Atbalsts-14.vai 41.p.'!R40*L24)</f>
        <v>0</v>
      </c>
      <c r="M263" s="361"/>
      <c r="N263" s="361">
        <f>IF(N24=2,'1.3.1. Atbalsts-14.vai 41.p.'!T40,'1.3.1. Atbalsts-14.vai 41.p.'!T40*N24)</f>
        <v>0</v>
      </c>
      <c r="O263" s="361"/>
      <c r="P263" s="361">
        <f>IF(P24=2,'1.3.1. Atbalsts-14.vai 41.p.'!V40,'1.3.1. Atbalsts-14.vai 41.p.'!V40*P24)</f>
        <v>0</v>
      </c>
      <c r="Q263" s="361"/>
      <c r="R263" s="361">
        <f>IF(R24=2,'1.3.1. Atbalsts-14.vai 41.p.'!X40,'1.3.1. Atbalsts-14.vai 41.p.'!X40*R24)</f>
        <v>0</v>
      </c>
      <c r="S263" s="361"/>
      <c r="T263" s="485">
        <f>SUM(B263:R263)</f>
        <v>0</v>
      </c>
      <c r="U263" s="482" t="e">
        <f t="shared" si="266"/>
        <v>#DIV/0!</v>
      </c>
    </row>
    <row r="264" spans="1:23" ht="12.75" customHeight="1" x14ac:dyDescent="0.2">
      <c r="A264" s="604" t="str">
        <f>A$14</f>
        <v>Publiskās neattiecināmās izmaksas</v>
      </c>
      <c r="B264" s="520"/>
      <c r="C264" s="520"/>
      <c r="D264" s="520"/>
      <c r="E264" s="520"/>
      <c r="F264" s="520"/>
      <c r="G264" s="520"/>
      <c r="H264" s="520"/>
      <c r="I264" s="520"/>
      <c r="J264" s="520"/>
      <c r="K264" s="520"/>
      <c r="L264" s="520"/>
      <c r="M264" s="520"/>
      <c r="N264" s="520"/>
      <c r="O264" s="520"/>
      <c r="P264" s="520"/>
      <c r="Q264" s="520"/>
      <c r="R264" s="520"/>
      <c r="S264" s="520"/>
      <c r="T264" s="481">
        <f t="shared" ref="T264:T266" si="299">SUM(B264:R264)</f>
        <v>0</v>
      </c>
      <c r="U264" s="519" t="s">
        <v>228</v>
      </c>
    </row>
    <row r="265" spans="1:23" ht="12.75" customHeight="1" x14ac:dyDescent="0.2">
      <c r="A265" s="604" t="str">
        <f>A$15</f>
        <v>Privātās neattiecināmās izmaksas</v>
      </c>
      <c r="B265" s="518">
        <f>IF(B24=2,'1.3.1. Atbalsts-14.vai 41.p.'!I40,'1.3.1. Atbalsts-14.vai 41.p.'!I40*B24)</f>
        <v>0</v>
      </c>
      <c r="C265" s="518"/>
      <c r="D265" s="518">
        <f>IF(D24=2,'1.3.1. Atbalsts-14.vai 41.p.'!K40+'1.3.1. Atbalsts-14.vai 41.p.'!I40,'1.3.1. Atbalsts-14.vai 41.p.'!K40*D24)</f>
        <v>0</v>
      </c>
      <c r="E265" s="518"/>
      <c r="F265" s="518">
        <f>IF(F24=2,'1.3.1. Atbalsts-14.vai 41.p.'!M40+'1.3.1. Atbalsts-14.vai 41.p.'!K40+'1.3.1. Atbalsts-14.vai 41.p.'!I40,'1.3.1. Atbalsts-14.vai 41.p.'!M40*F24)</f>
        <v>0</v>
      </c>
      <c r="G265" s="518"/>
      <c r="H265" s="518">
        <f>IF(H24=2,'1.3.1. Atbalsts-14.vai 41.p.'!O40+'1.3.1. Atbalsts-14.vai 41.p.'!M40+'1.3.1. Atbalsts-14.vai 41.p.'!K40+'1.3.1. Atbalsts-14.vai 41.p.'!I40,'1.3.1. Atbalsts-14.vai 41.p.'!O40*H24)</f>
        <v>0</v>
      </c>
      <c r="I265" s="518"/>
      <c r="J265" s="518">
        <f>IF(J24=2,'1.3.1. Atbalsts-14.vai 41.p.'!Q40,'1.3.1. Atbalsts-14.vai 41.p.'!Q40*J24)</f>
        <v>0</v>
      </c>
      <c r="K265" s="518"/>
      <c r="L265" s="518">
        <f>IF(L24=2,'1.3.1. Atbalsts-14.vai 41.p.'!S40,'1.3.1. Atbalsts-14.vai 41.p.'!S40*L24)</f>
        <v>0</v>
      </c>
      <c r="M265" s="518"/>
      <c r="N265" s="518">
        <f>IF(N24=2,'1.3.1. Atbalsts-14.vai 41.p.'!U40,'1.3.1. Atbalsts-14.vai 41.p.'!U40*N24)</f>
        <v>0</v>
      </c>
      <c r="O265" s="518"/>
      <c r="P265" s="518">
        <f>IF(P24=2,'1.3.1. Atbalsts-14.vai 41.p.'!W40,'1.3.1. Atbalsts-14.vai 41.p.'!W40*P24)</f>
        <v>0</v>
      </c>
      <c r="Q265" s="518"/>
      <c r="R265" s="518">
        <f>IF(R24=2,'1.3.1. Atbalsts-14.vai 41.p.'!Y40,'1.3.1. Atbalsts-14.vai 41.p.'!Y40*R24)</f>
        <v>0</v>
      </c>
      <c r="S265" s="518"/>
      <c r="T265" s="481">
        <f t="shared" si="299"/>
        <v>0</v>
      </c>
      <c r="U265" s="519" t="s">
        <v>228</v>
      </c>
    </row>
    <row r="266" spans="1:23" ht="12.75" customHeight="1" x14ac:dyDescent="0.2">
      <c r="A266" s="484" t="str">
        <f>A$16</f>
        <v>Neattiecināmās izmaksas kopā</v>
      </c>
      <c r="B266" s="361">
        <f>SUM(B264:B265)</f>
        <v>0</v>
      </c>
      <c r="C266" s="361"/>
      <c r="D266" s="361">
        <f t="shared" ref="D266:R266" si="300">SUM(D264:D265)</f>
        <v>0</v>
      </c>
      <c r="E266" s="361"/>
      <c r="F266" s="361">
        <f t="shared" si="300"/>
        <v>0</v>
      </c>
      <c r="G266" s="361"/>
      <c r="H266" s="361">
        <f t="shared" si="300"/>
        <v>0</v>
      </c>
      <c r="I266" s="361"/>
      <c r="J266" s="361">
        <f t="shared" si="300"/>
        <v>0</v>
      </c>
      <c r="K266" s="361"/>
      <c r="L266" s="361">
        <f t="shared" si="300"/>
        <v>0</v>
      </c>
      <c r="M266" s="361"/>
      <c r="N266" s="361">
        <f t="shared" si="300"/>
        <v>0</v>
      </c>
      <c r="O266" s="361"/>
      <c r="P266" s="361">
        <f t="shared" si="300"/>
        <v>0</v>
      </c>
      <c r="Q266" s="361"/>
      <c r="R266" s="361">
        <f t="shared" si="300"/>
        <v>0</v>
      </c>
      <c r="S266" s="361"/>
      <c r="T266" s="485">
        <f t="shared" si="299"/>
        <v>0</v>
      </c>
      <c r="U266" s="519" t="s">
        <v>228</v>
      </c>
    </row>
    <row r="267" spans="1:23" ht="12.75" customHeight="1" x14ac:dyDescent="0.25">
      <c r="A267" s="490" t="str">
        <f>A$17</f>
        <v>Kopējās izmaksas</v>
      </c>
      <c r="B267" s="491">
        <f>B263+B266</f>
        <v>0</v>
      </c>
      <c r="C267" s="491"/>
      <c r="D267" s="491">
        <f t="shared" ref="D267:R267" si="301">D263+D266</f>
        <v>0</v>
      </c>
      <c r="E267" s="491"/>
      <c r="F267" s="491">
        <f t="shared" si="301"/>
        <v>0</v>
      </c>
      <c r="G267" s="491"/>
      <c r="H267" s="491">
        <f t="shared" si="301"/>
        <v>0</v>
      </c>
      <c r="I267" s="491"/>
      <c r="J267" s="491">
        <f t="shared" si="301"/>
        <v>0</v>
      </c>
      <c r="K267" s="491"/>
      <c r="L267" s="491">
        <f t="shared" si="301"/>
        <v>0</v>
      </c>
      <c r="M267" s="491"/>
      <c r="N267" s="491">
        <f t="shared" si="301"/>
        <v>0</v>
      </c>
      <c r="O267" s="491"/>
      <c r="P267" s="491">
        <f t="shared" si="301"/>
        <v>0</v>
      </c>
      <c r="Q267" s="491"/>
      <c r="R267" s="491">
        <f t="shared" si="301"/>
        <v>0</v>
      </c>
      <c r="S267" s="491"/>
      <c r="T267" s="485">
        <f>SUM(B267:R267)</f>
        <v>0</v>
      </c>
      <c r="U267" s="519" t="s">
        <v>228</v>
      </c>
    </row>
    <row r="269" spans="1:23" ht="18.75" customHeight="1" x14ac:dyDescent="0.2">
      <c r="A269" s="528" t="s">
        <v>484</v>
      </c>
      <c r="B269" s="509">
        <f>'1.3.2. Atbalsts-14.vai 41.p.'!C3</f>
        <v>0</v>
      </c>
      <c r="C269" s="510"/>
      <c r="D269" s="510"/>
      <c r="E269" s="510"/>
      <c r="F269" s="509">
        <f>'1.3.2. Atbalsts-14.vai 41.p.'!H3</f>
        <v>0</v>
      </c>
      <c r="G269" s="510"/>
      <c r="H269" s="511"/>
      <c r="I269" s="510"/>
      <c r="J269" s="511" t="s">
        <v>308</v>
      </c>
      <c r="K269" s="510"/>
      <c r="L269" s="513">
        <f>'1.3.2. Atbalsts-14.vai 41.p.'!C7</f>
        <v>0.45</v>
      </c>
      <c r="M269" s="510"/>
      <c r="N269" s="514" t="s">
        <v>485</v>
      </c>
      <c r="O269" s="510"/>
      <c r="P269" s="511"/>
      <c r="Q269" s="510"/>
      <c r="R269" s="511"/>
      <c r="S269" s="510"/>
      <c r="T269" s="652">
        <f>'1.3.2. Atbalsts-14.vai 41.p.'!N3</f>
        <v>0</v>
      </c>
      <c r="U269" s="652"/>
      <c r="W269" s="386">
        <f>IF(F269=Dati!$J$3,1,IF(F269=Dati!$J$4,2,IF(F269=Dati!$J$5,3,0)))</f>
        <v>0</v>
      </c>
    </row>
    <row r="270" spans="1:23" x14ac:dyDescent="0.2">
      <c r="A270" s="476" t="s">
        <v>221</v>
      </c>
      <c r="B270" s="477">
        <f>B$3</f>
        <v>2023</v>
      </c>
      <c r="C270" s="477"/>
      <c r="D270" s="477">
        <f>D$3</f>
        <v>2024</v>
      </c>
      <c r="E270" s="477"/>
      <c r="F270" s="477">
        <f>F$3</f>
        <v>2025</v>
      </c>
      <c r="G270" s="477"/>
      <c r="H270" s="477" t="str">
        <f>H$3</f>
        <v>X</v>
      </c>
      <c r="I270" s="477"/>
      <c r="J270" s="477" t="str">
        <f>J$3</f>
        <v>X</v>
      </c>
      <c r="K270" s="477"/>
      <c r="L270" s="477" t="str">
        <f>L$3</f>
        <v>X</v>
      </c>
      <c r="M270" s="477"/>
      <c r="N270" s="477" t="str">
        <f>N$3</f>
        <v>X</v>
      </c>
      <c r="O270" s="477"/>
      <c r="P270" s="477" t="str">
        <f>P$3</f>
        <v>X</v>
      </c>
      <c r="Q270" s="477"/>
      <c r="R270" s="477" t="str">
        <f>R$3</f>
        <v>X</v>
      </c>
      <c r="S270" s="477"/>
      <c r="T270" s="477"/>
      <c r="U270" s="477"/>
    </row>
    <row r="271" spans="1:23" x14ac:dyDescent="0.2">
      <c r="A271" s="515"/>
      <c r="B271" s="478" t="s">
        <v>222</v>
      </c>
      <c r="C271" s="478"/>
      <c r="D271" s="478" t="s">
        <v>222</v>
      </c>
      <c r="E271" s="478"/>
      <c r="F271" s="478" t="s">
        <v>222</v>
      </c>
      <c r="G271" s="478"/>
      <c r="H271" s="478" t="s">
        <v>222</v>
      </c>
      <c r="I271" s="478"/>
      <c r="J271" s="478" t="s">
        <v>222</v>
      </c>
      <c r="K271" s="478"/>
      <c r="L271" s="478" t="s">
        <v>222</v>
      </c>
      <c r="M271" s="478"/>
      <c r="N271" s="478" t="s">
        <v>222</v>
      </c>
      <c r="O271" s="478"/>
      <c r="P271" s="478" t="s">
        <v>222</v>
      </c>
      <c r="Q271" s="478"/>
      <c r="R271" s="478" t="s">
        <v>222</v>
      </c>
      <c r="S271" s="478"/>
      <c r="T271" s="478" t="s">
        <v>112</v>
      </c>
      <c r="U271" s="478" t="s">
        <v>59</v>
      </c>
    </row>
    <row r="272" spans="1:23" ht="12.75" customHeight="1" x14ac:dyDescent="0.2">
      <c r="A272" s="516" t="str">
        <f>A$5</f>
        <v>Attīstības un noturības mehānisma finansējums</v>
      </c>
      <c r="B272" s="517">
        <f>B280*$L$269</f>
        <v>0</v>
      </c>
      <c r="C272" s="517"/>
      <c r="D272" s="517">
        <f t="shared" ref="D272:R272" si="302">D280*$L$269</f>
        <v>0</v>
      </c>
      <c r="E272" s="517"/>
      <c r="F272" s="517">
        <f t="shared" si="302"/>
        <v>0</v>
      </c>
      <c r="G272" s="517"/>
      <c r="H272" s="517">
        <f t="shared" si="302"/>
        <v>0</v>
      </c>
      <c r="I272" s="517"/>
      <c r="J272" s="517">
        <f t="shared" si="302"/>
        <v>0</v>
      </c>
      <c r="K272" s="517"/>
      <c r="L272" s="517">
        <f t="shared" si="302"/>
        <v>0</v>
      </c>
      <c r="M272" s="517"/>
      <c r="N272" s="517">
        <f t="shared" si="302"/>
        <v>0</v>
      </c>
      <c r="O272" s="517"/>
      <c r="P272" s="517">
        <f t="shared" si="302"/>
        <v>0</v>
      </c>
      <c r="Q272" s="517"/>
      <c r="R272" s="517">
        <f t="shared" si="302"/>
        <v>0</v>
      </c>
      <c r="S272" s="517"/>
      <c r="T272" s="481">
        <f>SUM(B272:R272)</f>
        <v>0</v>
      </c>
      <c r="U272" s="482" t="e">
        <f>T272/$T$280</f>
        <v>#DIV/0!</v>
      </c>
    </row>
    <row r="273" spans="1:23" ht="12.75" customHeight="1" x14ac:dyDescent="0.2">
      <c r="A273" s="604" t="str">
        <f>A$6</f>
        <v>Nacionālais publiskais finansējums</v>
      </c>
      <c r="B273" s="517"/>
      <c r="C273" s="517"/>
      <c r="D273" s="517"/>
      <c r="E273" s="517"/>
      <c r="F273" s="517"/>
      <c r="G273" s="517"/>
      <c r="H273" s="517"/>
      <c r="I273" s="517"/>
      <c r="J273" s="517"/>
      <c r="K273" s="517"/>
      <c r="L273" s="517"/>
      <c r="M273" s="517"/>
      <c r="N273" s="517"/>
      <c r="O273" s="517"/>
      <c r="P273" s="517"/>
      <c r="Q273" s="517"/>
      <c r="R273" s="517"/>
      <c r="S273" s="517"/>
      <c r="T273" s="481"/>
      <c r="U273" s="482"/>
    </row>
    <row r="274" spans="1:23" ht="12.75" customHeight="1" x14ac:dyDescent="0.2">
      <c r="A274" s="604" t="str">
        <f>A$7</f>
        <v>Valsts budžeta finansējums</v>
      </c>
      <c r="B274" s="517"/>
      <c r="C274" s="517"/>
      <c r="D274" s="517"/>
      <c r="E274" s="517"/>
      <c r="F274" s="517"/>
      <c r="G274" s="517"/>
      <c r="H274" s="517"/>
      <c r="I274" s="517"/>
      <c r="J274" s="517"/>
      <c r="K274" s="517"/>
      <c r="L274" s="517"/>
      <c r="M274" s="517"/>
      <c r="N274" s="517"/>
      <c r="O274" s="517"/>
      <c r="P274" s="517"/>
      <c r="Q274" s="517"/>
      <c r="R274" s="517"/>
      <c r="S274" s="517"/>
      <c r="T274" s="481">
        <f t="shared" ref="T274:T279" si="303">SUM(B274:R274)</f>
        <v>0</v>
      </c>
      <c r="U274" s="482" t="e">
        <f t="shared" ref="U274:U280" si="304">T274/$T$280</f>
        <v>#DIV/0!</v>
      </c>
    </row>
    <row r="275" spans="1:23" ht="12.75" customHeight="1" x14ac:dyDescent="0.2">
      <c r="A275" s="604" t="str">
        <f>A$8</f>
        <v>Valsts budžeta dotācija pašvaldībām</v>
      </c>
      <c r="B275" s="518"/>
      <c r="C275" s="518"/>
      <c r="D275" s="518"/>
      <c r="E275" s="518"/>
      <c r="F275" s="518"/>
      <c r="G275" s="518"/>
      <c r="H275" s="518"/>
      <c r="I275" s="518"/>
      <c r="J275" s="518"/>
      <c r="K275" s="518"/>
      <c r="L275" s="518"/>
      <c r="M275" s="518"/>
      <c r="N275" s="518"/>
      <c r="O275" s="518"/>
      <c r="P275" s="518"/>
      <c r="Q275" s="518"/>
      <c r="R275" s="518"/>
      <c r="S275" s="518"/>
      <c r="T275" s="481">
        <f t="shared" si="303"/>
        <v>0</v>
      </c>
      <c r="U275" s="482" t="e">
        <f t="shared" si="304"/>
        <v>#DIV/0!</v>
      </c>
    </row>
    <row r="276" spans="1:23" ht="12.75" customHeight="1" x14ac:dyDescent="0.2">
      <c r="A276" s="483" t="str">
        <f>A$9</f>
        <v>Pašvaldības finansējums</v>
      </c>
      <c r="B276" s="518">
        <f>IF($W$269=1,B280-B272,0)</f>
        <v>0</v>
      </c>
      <c r="C276" s="518"/>
      <c r="D276" s="518">
        <f t="shared" ref="D276:S276" si="305">IF($W$269=1,D280-D272,0)</f>
        <v>0</v>
      </c>
      <c r="E276" s="518"/>
      <c r="F276" s="518">
        <f t="shared" ref="F276:S276" si="306">IF($W$269=1,F280-F272,0)</f>
        <v>0</v>
      </c>
      <c r="G276" s="518"/>
      <c r="H276" s="518">
        <f t="shared" ref="H276:S276" si="307">IF($W$269=1,H280-H272,0)</f>
        <v>0</v>
      </c>
      <c r="I276" s="518"/>
      <c r="J276" s="518">
        <f t="shared" ref="J276:S276" si="308">IF($W$269=1,J280-J272,0)</f>
        <v>0</v>
      </c>
      <c r="K276" s="518"/>
      <c r="L276" s="518">
        <f t="shared" ref="L276:S276" si="309">IF($W$269=1,L280-L272,0)</f>
        <v>0</v>
      </c>
      <c r="M276" s="518"/>
      <c r="N276" s="518">
        <f t="shared" ref="N276:S276" si="310">IF($W$269=1,N280-N272,0)</f>
        <v>0</v>
      </c>
      <c r="O276" s="518"/>
      <c r="P276" s="518">
        <f t="shared" ref="P276:S276" si="311">IF($W$269=1,P280-P272,0)</f>
        <v>0</v>
      </c>
      <c r="Q276" s="518"/>
      <c r="R276" s="518">
        <f t="shared" ref="R276:S276" si="312">IF($W$269=1,R280-R272,0)</f>
        <v>0</v>
      </c>
      <c r="S276" s="518"/>
      <c r="T276" s="481">
        <f t="shared" si="303"/>
        <v>0</v>
      </c>
      <c r="U276" s="482" t="e">
        <f t="shared" si="304"/>
        <v>#DIV/0!</v>
      </c>
    </row>
    <row r="277" spans="1:23" s="305" customFormat="1" ht="12.75" customHeight="1" x14ac:dyDescent="0.2">
      <c r="A277" s="483" t="str">
        <f>A$10</f>
        <v>Cits publiskais finansējums</v>
      </c>
      <c r="B277" s="518">
        <f>IF($W$269=2,B280-B272,0)</f>
        <v>0</v>
      </c>
      <c r="C277" s="518"/>
      <c r="D277" s="518">
        <f t="shared" ref="D277:S277" si="313">IF($W$269=2,D280-D272,0)</f>
        <v>0</v>
      </c>
      <c r="E277" s="518"/>
      <c r="F277" s="518">
        <f t="shared" ref="F277:S277" si="314">IF($W$269=2,F280-F272,0)</f>
        <v>0</v>
      </c>
      <c r="G277" s="518"/>
      <c r="H277" s="518">
        <f t="shared" ref="H277:S277" si="315">IF($W$269=2,H280-H272,0)</f>
        <v>0</v>
      </c>
      <c r="I277" s="518"/>
      <c r="J277" s="518">
        <f t="shared" ref="J277:S277" si="316">IF($W$269=2,J280-J272,0)</f>
        <v>0</v>
      </c>
      <c r="K277" s="518"/>
      <c r="L277" s="518">
        <f t="shared" ref="L277:S277" si="317">IF($W$269=2,L280-L272,0)</f>
        <v>0</v>
      </c>
      <c r="M277" s="518"/>
      <c r="N277" s="518">
        <f t="shared" ref="N277:S277" si="318">IF($W$269=2,N280-N272,0)</f>
        <v>0</v>
      </c>
      <c r="O277" s="518"/>
      <c r="P277" s="518">
        <f t="shared" ref="P277:S277" si="319">IF($W$269=2,P280-P272,0)</f>
        <v>0</v>
      </c>
      <c r="Q277" s="518"/>
      <c r="R277" s="518">
        <f t="shared" ref="R277:S277" si="320">IF($W$269=2,R280-R272,0)</f>
        <v>0</v>
      </c>
      <c r="S277" s="518"/>
      <c r="T277" s="481">
        <f t="shared" si="303"/>
        <v>0</v>
      </c>
      <c r="U277" s="482" t="e">
        <f t="shared" si="304"/>
        <v>#DIV/0!</v>
      </c>
    </row>
    <row r="278" spans="1:23" ht="12.75" customHeight="1" x14ac:dyDescent="0.2">
      <c r="A278" s="484" t="str">
        <f>A$11</f>
        <v>Publiskās attiecināmās izmaksas</v>
      </c>
      <c r="B278" s="361">
        <f>SUM(B272:B277)</f>
        <v>0</v>
      </c>
      <c r="C278" s="361"/>
      <c r="D278" s="361">
        <f t="shared" ref="D278" si="321">SUM(D272:D277)</f>
        <v>0</v>
      </c>
      <c r="E278" s="361"/>
      <c r="F278" s="361">
        <f t="shared" ref="F278" si="322">SUM(F272:F277)</f>
        <v>0</v>
      </c>
      <c r="G278" s="361"/>
      <c r="H278" s="361">
        <f t="shared" ref="H278" si="323">SUM(H272:H277)</f>
        <v>0</v>
      </c>
      <c r="I278" s="361"/>
      <c r="J278" s="361">
        <f t="shared" ref="J278" si="324">SUM(J272:J277)</f>
        <v>0</v>
      </c>
      <c r="K278" s="361"/>
      <c r="L278" s="361">
        <f t="shared" ref="L278" si="325">SUM(L272:L277)</f>
        <v>0</v>
      </c>
      <c r="M278" s="361"/>
      <c r="N278" s="361">
        <f t="shared" ref="N278" si="326">SUM(N272:N277)</f>
        <v>0</v>
      </c>
      <c r="O278" s="361"/>
      <c r="P278" s="361">
        <f t="shared" ref="P278" si="327">SUM(P272:P277)</f>
        <v>0</v>
      </c>
      <c r="Q278" s="361"/>
      <c r="R278" s="361">
        <f t="shared" ref="R278" si="328">SUM(R272:R277)</f>
        <v>0</v>
      </c>
      <c r="S278" s="361"/>
      <c r="T278" s="485">
        <f t="shared" si="303"/>
        <v>0</v>
      </c>
      <c r="U278" s="482" t="e">
        <f t="shared" si="304"/>
        <v>#DIV/0!</v>
      </c>
    </row>
    <row r="279" spans="1:23" ht="12.75" customHeight="1" x14ac:dyDescent="0.2">
      <c r="A279" s="483" t="str">
        <f>A$12</f>
        <v>Privātais finansējums</v>
      </c>
      <c r="B279" s="518">
        <f>IF($W$269=1,0,IF($W$269=2,0,B280-B272-B277))</f>
        <v>0</v>
      </c>
      <c r="C279" s="518"/>
      <c r="D279" s="518">
        <f t="shared" ref="D279" si="329">IF($W$269=1,0,IF($W$269=2,0,D280-D272-D277))</f>
        <v>0</v>
      </c>
      <c r="E279" s="518"/>
      <c r="F279" s="518">
        <f t="shared" ref="F279" si="330">IF($W$269=1,0,IF($W$269=2,0,F280-F272-F277))</f>
        <v>0</v>
      </c>
      <c r="G279" s="518"/>
      <c r="H279" s="518">
        <f t="shared" ref="H279" si="331">IF($W$269=1,0,IF($W$269=2,0,H280-H272-H277))</f>
        <v>0</v>
      </c>
      <c r="I279" s="518"/>
      <c r="J279" s="518">
        <f t="shared" ref="J279" si="332">IF($W$269=1,0,IF($W$269=2,0,J280-J272-J277))</f>
        <v>0</v>
      </c>
      <c r="K279" s="518"/>
      <c r="L279" s="518">
        <f t="shared" ref="L279" si="333">IF($W$269=1,0,IF($W$269=2,0,L280-L272-L277))</f>
        <v>0</v>
      </c>
      <c r="M279" s="518"/>
      <c r="N279" s="518">
        <f t="shared" ref="N279" si="334">IF($W$269=1,0,IF($W$269=2,0,N280-N272-N277))</f>
        <v>0</v>
      </c>
      <c r="O279" s="518"/>
      <c r="P279" s="518">
        <f t="shared" ref="P279" si="335">IF($W$269=1,0,IF($W$269=2,0,P280-P272-P277))</f>
        <v>0</v>
      </c>
      <c r="Q279" s="518"/>
      <c r="R279" s="518">
        <f t="shared" ref="R279" si="336">IF($W$269=1,0,IF($W$269=2,0,R280-R272-R277))</f>
        <v>0</v>
      </c>
      <c r="S279" s="518"/>
      <c r="T279" s="481">
        <f t="shared" si="303"/>
        <v>0</v>
      </c>
      <c r="U279" s="482" t="e">
        <f t="shared" si="304"/>
        <v>#DIV/0!</v>
      </c>
    </row>
    <row r="280" spans="1:23" ht="12.75" customHeight="1" x14ac:dyDescent="0.2">
      <c r="A280" s="484" t="str">
        <f>A$13</f>
        <v>Kopējās attiecināmās izmaksas</v>
      </c>
      <c r="B280" s="361">
        <f>IF(B24=2,'1.3.2. Atbalsts-14.vai 41.p.'!H39,'1.3.2. Atbalsts-14.vai 41.p.'!H39*B24)</f>
        <v>0</v>
      </c>
      <c r="C280" s="361"/>
      <c r="D280" s="361">
        <f>IF(D24=2,'1.3.2. Atbalsts-14.vai 41.p.'!J39+'1.3.2. Atbalsts-14.vai 41.p.'!H39,'1.3.2. Atbalsts-14.vai 41.p.'!J39*D24)</f>
        <v>0</v>
      </c>
      <c r="E280" s="361"/>
      <c r="F280" s="361">
        <f>IF(F24=2,'1.3.2. Atbalsts-14.vai 41.p.'!L39+'1.3.2. Atbalsts-14.vai 41.p.'!J39+'1.3.2. Atbalsts-14.vai 41.p.'!H39,'1.3.2. Atbalsts-14.vai 41.p.'!L39*F24)</f>
        <v>0</v>
      </c>
      <c r="G280" s="361"/>
      <c r="H280" s="361">
        <f>IF(H24=2,'1.3.2. Atbalsts-14.vai 41.p.'!N39+'1.3.2. Atbalsts-14.vai 41.p.'!L39+'1.3.2. Atbalsts-14.vai 41.p.'!J39+'1.3.2. Atbalsts-14.vai 41.p.'!H39,'1.3.2. Atbalsts-14.vai 41.p.'!N39*H24)</f>
        <v>0</v>
      </c>
      <c r="I280" s="361"/>
      <c r="J280" s="361">
        <f>IF(J24=2,'1.3.2. Atbalsts-14.vai 41.p.'!P39,'1.3.2. Atbalsts-14.vai 41.p.'!P39*J24)</f>
        <v>0</v>
      </c>
      <c r="K280" s="361"/>
      <c r="L280" s="361">
        <f>IF(L24=2,'1.3.2. Atbalsts-14.vai 41.p.'!R39,'1.3.2. Atbalsts-14.vai 41.p.'!R39*L24)</f>
        <v>0</v>
      </c>
      <c r="M280" s="361"/>
      <c r="N280" s="361">
        <f>IF(N24=2,'1.3.2. Atbalsts-14.vai 41.p.'!T39,'1.3.2. Atbalsts-14.vai 41.p.'!T39*N24)</f>
        <v>0</v>
      </c>
      <c r="O280" s="361"/>
      <c r="P280" s="361">
        <f>IF(P24=2,'1.3.2. Atbalsts-14.vai 41.p.'!V39,'1.3.2. Atbalsts-14.vai 41.p.'!V39*P24)</f>
        <v>0</v>
      </c>
      <c r="Q280" s="361"/>
      <c r="R280" s="361">
        <f>IF(R24=2,'1.3.2. Atbalsts-14.vai 41.p.'!X39,'1.3.2. Atbalsts-14.vai 41.p.'!X39*R24)</f>
        <v>0</v>
      </c>
      <c r="S280" s="361"/>
      <c r="T280" s="485">
        <f>SUM(B280:R280)</f>
        <v>0</v>
      </c>
      <c r="U280" s="482" t="e">
        <f t="shared" si="304"/>
        <v>#DIV/0!</v>
      </c>
    </row>
    <row r="281" spans="1:23" ht="12.75" customHeight="1" x14ac:dyDescent="0.2">
      <c r="A281" s="604" t="str">
        <f>A$14</f>
        <v>Publiskās neattiecināmās izmaksas</v>
      </c>
      <c r="B281" s="520"/>
      <c r="C281" s="520"/>
      <c r="D281" s="520"/>
      <c r="E281" s="520"/>
      <c r="F281" s="520"/>
      <c r="G281" s="520"/>
      <c r="H281" s="520"/>
      <c r="I281" s="520"/>
      <c r="J281" s="520"/>
      <c r="K281" s="520"/>
      <c r="L281" s="520"/>
      <c r="M281" s="520"/>
      <c r="N281" s="520"/>
      <c r="O281" s="520"/>
      <c r="P281" s="520"/>
      <c r="Q281" s="520"/>
      <c r="R281" s="520"/>
      <c r="S281" s="520"/>
      <c r="T281" s="481">
        <f t="shared" ref="T281:T283" si="337">SUM(B281:R281)</f>
        <v>0</v>
      </c>
      <c r="U281" s="519" t="s">
        <v>228</v>
      </c>
    </row>
    <row r="282" spans="1:23" ht="12.75" customHeight="1" x14ac:dyDescent="0.2">
      <c r="A282" s="604" t="str">
        <f>A$15</f>
        <v>Privātās neattiecināmās izmaksas</v>
      </c>
      <c r="B282" s="518">
        <f>IF(B24=2,'1.3.2. Atbalsts-14.vai 41.p.'!I39,'1.3.2. Atbalsts-14.vai 41.p.'!I39*B24)</f>
        <v>0</v>
      </c>
      <c r="C282" s="518"/>
      <c r="D282" s="518">
        <f>IF(D24=2,'1.3.2. Atbalsts-14.vai 41.p.'!K39+'1.3.2. Atbalsts-14.vai 41.p.'!I39,'1.3.2. Atbalsts-14.vai 41.p.'!K39*D24)</f>
        <v>0</v>
      </c>
      <c r="E282" s="518"/>
      <c r="F282" s="518">
        <f>IF(F24=2,'1.3.2. Atbalsts-14.vai 41.p.'!M39+'1.3.2. Atbalsts-14.vai 41.p.'!K39+'1.3.2. Atbalsts-14.vai 41.p.'!I39,'1.3.2. Atbalsts-14.vai 41.p.'!M39*F24)</f>
        <v>0</v>
      </c>
      <c r="G282" s="518"/>
      <c r="H282" s="518">
        <f>IF(H24=2,'1.3.2. Atbalsts-14.vai 41.p.'!O39+'1.3.2. Atbalsts-14.vai 41.p.'!M39+'1.3.2. Atbalsts-14.vai 41.p.'!K39+'1.3.2. Atbalsts-14.vai 41.p.'!I39,'1.3.2. Atbalsts-14.vai 41.p.'!O39*H24)</f>
        <v>0</v>
      </c>
      <c r="I282" s="518"/>
      <c r="J282" s="518">
        <f>IF(J24=2,'1.3.2. Atbalsts-14.vai 41.p.'!Q39,'1.3.2. Atbalsts-14.vai 41.p.'!Q39*J24)</f>
        <v>0</v>
      </c>
      <c r="K282" s="518"/>
      <c r="L282" s="518">
        <f>IF(L24=2,'1.3.2. Atbalsts-14.vai 41.p.'!S39,'1.3.2. Atbalsts-14.vai 41.p.'!S39*L24)</f>
        <v>0</v>
      </c>
      <c r="M282" s="518"/>
      <c r="N282" s="518">
        <f>IF(N24=2,'1.3.2. Atbalsts-14.vai 41.p.'!U39,'1.3.2. Atbalsts-14.vai 41.p.'!U39*N24)</f>
        <v>0</v>
      </c>
      <c r="O282" s="518"/>
      <c r="P282" s="518">
        <f>IF(P24=2,'1.3.2. Atbalsts-14.vai 41.p.'!W39,'1.3.2. Atbalsts-14.vai 41.p.'!W39*P24)</f>
        <v>0</v>
      </c>
      <c r="Q282" s="518"/>
      <c r="R282" s="518">
        <f>IF(R24=2,'1.3.2. Atbalsts-14.vai 41.p.'!Y39,'1.3.2. Atbalsts-14.vai 41.p.'!Y39*R24)</f>
        <v>0</v>
      </c>
      <c r="S282" s="518"/>
      <c r="T282" s="481">
        <f t="shared" si="337"/>
        <v>0</v>
      </c>
      <c r="U282" s="519" t="s">
        <v>228</v>
      </c>
    </row>
    <row r="283" spans="1:23" ht="12.75" customHeight="1" x14ac:dyDescent="0.2">
      <c r="A283" s="484" t="str">
        <f>A$16</f>
        <v>Neattiecināmās izmaksas kopā</v>
      </c>
      <c r="B283" s="361">
        <f>SUM(B281:B282)</f>
        <v>0</v>
      </c>
      <c r="C283" s="361"/>
      <c r="D283" s="361">
        <f t="shared" ref="D283:R283" si="338">SUM(D281:D282)</f>
        <v>0</v>
      </c>
      <c r="E283" s="361"/>
      <c r="F283" s="361">
        <f t="shared" si="338"/>
        <v>0</v>
      </c>
      <c r="G283" s="361"/>
      <c r="H283" s="361">
        <f t="shared" si="338"/>
        <v>0</v>
      </c>
      <c r="I283" s="361"/>
      <c r="J283" s="361">
        <f t="shared" si="338"/>
        <v>0</v>
      </c>
      <c r="K283" s="361"/>
      <c r="L283" s="361">
        <f t="shared" si="338"/>
        <v>0</v>
      </c>
      <c r="M283" s="361"/>
      <c r="N283" s="361">
        <f t="shared" si="338"/>
        <v>0</v>
      </c>
      <c r="O283" s="361"/>
      <c r="P283" s="361">
        <f t="shared" si="338"/>
        <v>0</v>
      </c>
      <c r="Q283" s="361"/>
      <c r="R283" s="361">
        <f t="shared" si="338"/>
        <v>0</v>
      </c>
      <c r="S283" s="361"/>
      <c r="T283" s="485">
        <f t="shared" si="337"/>
        <v>0</v>
      </c>
      <c r="U283" s="519" t="s">
        <v>228</v>
      </c>
    </row>
    <row r="284" spans="1:23" ht="12.75" customHeight="1" x14ac:dyDescent="0.25">
      <c r="A284" s="490" t="str">
        <f>A$17</f>
        <v>Kopējās izmaksas</v>
      </c>
      <c r="B284" s="491">
        <f>B280+B283</f>
        <v>0</v>
      </c>
      <c r="C284" s="491"/>
      <c r="D284" s="491">
        <f t="shared" ref="D284:R284" si="339">D280+D283</f>
        <v>0</v>
      </c>
      <c r="E284" s="491"/>
      <c r="F284" s="491">
        <f t="shared" si="339"/>
        <v>0</v>
      </c>
      <c r="G284" s="491"/>
      <c r="H284" s="491">
        <f t="shared" si="339"/>
        <v>0</v>
      </c>
      <c r="I284" s="491"/>
      <c r="J284" s="491">
        <f t="shared" si="339"/>
        <v>0</v>
      </c>
      <c r="K284" s="491"/>
      <c r="L284" s="491">
        <f t="shared" si="339"/>
        <v>0</v>
      </c>
      <c r="M284" s="491"/>
      <c r="N284" s="491">
        <f t="shared" si="339"/>
        <v>0</v>
      </c>
      <c r="O284" s="491"/>
      <c r="P284" s="491">
        <f t="shared" si="339"/>
        <v>0</v>
      </c>
      <c r="Q284" s="491"/>
      <c r="R284" s="491">
        <f t="shared" si="339"/>
        <v>0</v>
      </c>
      <c r="S284" s="491"/>
      <c r="T284" s="485">
        <f>SUM(B284:R284)</f>
        <v>0</v>
      </c>
      <c r="U284" s="519" t="s">
        <v>228</v>
      </c>
    </row>
    <row r="286" spans="1:23" ht="18.75" customHeight="1" x14ac:dyDescent="0.2">
      <c r="A286" s="528" t="s">
        <v>484</v>
      </c>
      <c r="B286" s="509">
        <f>'1.3.2. Atbalsts-14.vai 41.p.'!C3</f>
        <v>0</v>
      </c>
      <c r="C286" s="510"/>
      <c r="D286" s="510"/>
      <c r="E286" s="510"/>
      <c r="F286" s="509">
        <f>'1.3.2. Atbalsts-14.vai 41.p.'!H3</f>
        <v>0</v>
      </c>
      <c r="G286" s="510"/>
      <c r="H286" s="511"/>
      <c r="I286" s="510"/>
      <c r="J286" s="511" t="s">
        <v>308</v>
      </c>
      <c r="K286" s="510"/>
      <c r="L286" s="513">
        <f>'1.3.2. Atbalsts-14.vai 41.p.'!C22</f>
        <v>0.45</v>
      </c>
      <c r="M286" s="510"/>
      <c r="N286" s="514" t="s">
        <v>489</v>
      </c>
      <c r="O286" s="510"/>
      <c r="P286" s="511"/>
      <c r="Q286" s="510"/>
      <c r="R286" s="511"/>
      <c r="S286" s="510"/>
      <c r="T286" s="511"/>
      <c r="U286" s="511"/>
      <c r="W286" s="386">
        <f>IF(F286=Dati!$J$3,1,IF(F286=Dati!$J$4,2,IF(F286=Dati!$J$5,3,0)))</f>
        <v>0</v>
      </c>
    </row>
    <row r="287" spans="1:23" x14ac:dyDescent="0.2">
      <c r="A287" s="476" t="s">
        <v>221</v>
      </c>
      <c r="B287" s="477">
        <f>B$3</f>
        <v>2023</v>
      </c>
      <c r="C287" s="477"/>
      <c r="D287" s="477">
        <f>D$3</f>
        <v>2024</v>
      </c>
      <c r="E287" s="477"/>
      <c r="F287" s="477">
        <f>F$3</f>
        <v>2025</v>
      </c>
      <c r="G287" s="477"/>
      <c r="H287" s="477" t="str">
        <f>H$3</f>
        <v>X</v>
      </c>
      <c r="I287" s="477"/>
      <c r="J287" s="477" t="str">
        <f>J$3</f>
        <v>X</v>
      </c>
      <c r="K287" s="477"/>
      <c r="L287" s="477" t="str">
        <f>L$3</f>
        <v>X</v>
      </c>
      <c r="M287" s="477"/>
      <c r="N287" s="477" t="str">
        <f>N$3</f>
        <v>X</v>
      </c>
      <c r="O287" s="477"/>
      <c r="P287" s="477" t="str">
        <f>P$3</f>
        <v>X</v>
      </c>
      <c r="Q287" s="477"/>
      <c r="R287" s="477" t="str">
        <f>R$3</f>
        <v>X</v>
      </c>
      <c r="S287" s="477"/>
      <c r="T287" s="477"/>
      <c r="U287" s="477"/>
    </row>
    <row r="288" spans="1:23" x14ac:dyDescent="0.2">
      <c r="A288" s="515"/>
      <c r="B288" s="478" t="s">
        <v>222</v>
      </c>
      <c r="C288" s="478"/>
      <c r="D288" s="478" t="s">
        <v>222</v>
      </c>
      <c r="E288" s="478"/>
      <c r="F288" s="478" t="s">
        <v>222</v>
      </c>
      <c r="G288" s="478"/>
      <c r="H288" s="478" t="s">
        <v>222</v>
      </c>
      <c r="I288" s="478"/>
      <c r="J288" s="478" t="s">
        <v>222</v>
      </c>
      <c r="K288" s="478"/>
      <c r="L288" s="478" t="s">
        <v>222</v>
      </c>
      <c r="M288" s="478"/>
      <c r="N288" s="478" t="s">
        <v>222</v>
      </c>
      <c r="O288" s="478"/>
      <c r="P288" s="478" t="s">
        <v>222</v>
      </c>
      <c r="Q288" s="478"/>
      <c r="R288" s="478" t="s">
        <v>222</v>
      </c>
      <c r="S288" s="478"/>
      <c r="T288" s="478" t="s">
        <v>112</v>
      </c>
      <c r="U288" s="478" t="s">
        <v>59</v>
      </c>
    </row>
    <row r="289" spans="1:21" ht="12.75" customHeight="1" x14ac:dyDescent="0.2">
      <c r="A289" s="516" t="str">
        <f>A$5</f>
        <v>Attīstības un noturības mehānisma finansējums</v>
      </c>
      <c r="B289" s="517">
        <f>B297*$L$286</f>
        <v>0</v>
      </c>
      <c r="C289" s="517"/>
      <c r="D289" s="517">
        <f t="shared" ref="D289:R289" si="340">D297*$L$286</f>
        <v>0</v>
      </c>
      <c r="E289" s="517"/>
      <c r="F289" s="517">
        <f t="shared" si="340"/>
        <v>0</v>
      </c>
      <c r="G289" s="517"/>
      <c r="H289" s="517">
        <f t="shared" si="340"/>
        <v>0</v>
      </c>
      <c r="I289" s="517"/>
      <c r="J289" s="517">
        <f t="shared" si="340"/>
        <v>0</v>
      </c>
      <c r="K289" s="517"/>
      <c r="L289" s="517">
        <f>L297*$L$286</f>
        <v>0</v>
      </c>
      <c r="M289" s="517"/>
      <c r="N289" s="517">
        <f t="shared" si="340"/>
        <v>0</v>
      </c>
      <c r="O289" s="517"/>
      <c r="P289" s="517">
        <f t="shared" si="340"/>
        <v>0</v>
      </c>
      <c r="Q289" s="517"/>
      <c r="R289" s="517">
        <f t="shared" si="340"/>
        <v>0</v>
      </c>
      <c r="S289" s="517"/>
      <c r="T289" s="481">
        <f>SUM(B289:R289)</f>
        <v>0</v>
      </c>
      <c r="U289" s="482" t="e">
        <f>T289/$T$297</f>
        <v>#DIV/0!</v>
      </c>
    </row>
    <row r="290" spans="1:21" ht="12.75" customHeight="1" x14ac:dyDescent="0.2">
      <c r="A290" s="604" t="str">
        <f>A$6</f>
        <v>Nacionālais publiskais finansējums</v>
      </c>
      <c r="B290" s="517"/>
      <c r="C290" s="517"/>
      <c r="D290" s="517"/>
      <c r="E290" s="517"/>
      <c r="F290" s="517"/>
      <c r="G290" s="517"/>
      <c r="H290" s="517"/>
      <c r="I290" s="517"/>
      <c r="J290" s="517"/>
      <c r="K290" s="517"/>
      <c r="L290" s="517"/>
      <c r="M290" s="517"/>
      <c r="N290" s="517"/>
      <c r="O290" s="517"/>
      <c r="P290" s="517"/>
      <c r="Q290" s="517"/>
      <c r="R290" s="517"/>
      <c r="S290" s="517"/>
      <c r="T290" s="481"/>
      <c r="U290" s="482"/>
    </row>
    <row r="291" spans="1:21" ht="12.75" customHeight="1" x14ac:dyDescent="0.2">
      <c r="A291" s="604" t="str">
        <f>A$7</f>
        <v>Valsts budžeta finansējums</v>
      </c>
      <c r="B291" s="517"/>
      <c r="C291" s="517"/>
      <c r="D291" s="517"/>
      <c r="E291" s="517"/>
      <c r="F291" s="517"/>
      <c r="G291" s="517"/>
      <c r="H291" s="517"/>
      <c r="I291" s="517"/>
      <c r="J291" s="517"/>
      <c r="K291" s="517"/>
      <c r="L291" s="517"/>
      <c r="M291" s="517"/>
      <c r="N291" s="517"/>
      <c r="O291" s="517"/>
      <c r="P291" s="517"/>
      <c r="Q291" s="517"/>
      <c r="R291" s="517"/>
      <c r="S291" s="517"/>
      <c r="T291" s="481">
        <f t="shared" ref="T291:T296" si="341">SUM(B291:R291)</f>
        <v>0</v>
      </c>
      <c r="U291" s="482" t="e">
        <f t="shared" ref="U291:U297" si="342">T291/$T$297</f>
        <v>#DIV/0!</v>
      </c>
    </row>
    <row r="292" spans="1:21" ht="12.75" customHeight="1" x14ac:dyDescent="0.2">
      <c r="A292" s="604" t="str">
        <f>A$8</f>
        <v>Valsts budžeta dotācija pašvaldībām</v>
      </c>
      <c r="B292" s="518"/>
      <c r="C292" s="518"/>
      <c r="D292" s="518"/>
      <c r="E292" s="518"/>
      <c r="F292" s="518"/>
      <c r="G292" s="518"/>
      <c r="H292" s="518"/>
      <c r="I292" s="518"/>
      <c r="J292" s="518"/>
      <c r="K292" s="518"/>
      <c r="L292" s="518"/>
      <c r="M292" s="518"/>
      <c r="N292" s="518"/>
      <c r="O292" s="518"/>
      <c r="P292" s="518"/>
      <c r="Q292" s="518"/>
      <c r="R292" s="518"/>
      <c r="S292" s="518"/>
      <c r="T292" s="481">
        <f t="shared" si="341"/>
        <v>0</v>
      </c>
      <c r="U292" s="482" t="e">
        <f t="shared" si="342"/>
        <v>#DIV/0!</v>
      </c>
    </row>
    <row r="293" spans="1:21" ht="12.75" customHeight="1" x14ac:dyDescent="0.2">
      <c r="A293" s="483" t="str">
        <f>A$9</f>
        <v>Pašvaldības finansējums</v>
      </c>
      <c r="B293" s="518">
        <f>IF($W$286=1,B297-B289,0)</f>
        <v>0</v>
      </c>
      <c r="C293" s="518"/>
      <c r="D293" s="518">
        <f t="shared" ref="D293:S293" si="343">IF($W$286=1,D297-D289,0)</f>
        <v>0</v>
      </c>
      <c r="E293" s="518"/>
      <c r="F293" s="518">
        <f t="shared" ref="F293:S293" si="344">IF($W$286=1,F297-F289,0)</f>
        <v>0</v>
      </c>
      <c r="G293" s="518"/>
      <c r="H293" s="518">
        <f t="shared" ref="H293:S293" si="345">IF($W$286=1,H297-H289,0)</f>
        <v>0</v>
      </c>
      <c r="I293" s="518"/>
      <c r="J293" s="518">
        <f t="shared" ref="J293:S293" si="346">IF($W$286=1,J297-J289,0)</f>
        <v>0</v>
      </c>
      <c r="K293" s="518"/>
      <c r="L293" s="518">
        <f t="shared" ref="L293:S293" si="347">IF($W$286=1,L297-L289,0)</f>
        <v>0</v>
      </c>
      <c r="M293" s="518"/>
      <c r="N293" s="518">
        <f t="shared" ref="N293:S293" si="348">IF($W$286=1,N297-N289,0)</f>
        <v>0</v>
      </c>
      <c r="O293" s="518"/>
      <c r="P293" s="518">
        <f t="shared" ref="P293:S293" si="349">IF($W$286=1,P297-P289,0)</f>
        <v>0</v>
      </c>
      <c r="Q293" s="518"/>
      <c r="R293" s="518">
        <f t="shared" ref="R293:S293" si="350">IF($W$286=1,R297-R289,0)</f>
        <v>0</v>
      </c>
      <c r="S293" s="518"/>
      <c r="T293" s="481">
        <f t="shared" si="341"/>
        <v>0</v>
      </c>
      <c r="U293" s="482" t="e">
        <f t="shared" si="342"/>
        <v>#DIV/0!</v>
      </c>
    </row>
    <row r="294" spans="1:21" s="305" customFormat="1" ht="12.75" customHeight="1" x14ac:dyDescent="0.2">
      <c r="A294" s="483" t="str">
        <f>A$10</f>
        <v>Cits publiskais finansējums</v>
      </c>
      <c r="B294" s="518">
        <f>IF($W$286=2,B297-B289,0)</f>
        <v>0</v>
      </c>
      <c r="C294" s="518"/>
      <c r="D294" s="518">
        <f t="shared" ref="D294:S294" si="351">IF($W$286=2,D297-D289,0)</f>
        <v>0</v>
      </c>
      <c r="E294" s="518"/>
      <c r="F294" s="518">
        <f t="shared" ref="F294:S294" si="352">IF($W$286=2,F297-F289,0)</f>
        <v>0</v>
      </c>
      <c r="G294" s="518"/>
      <c r="H294" s="518">
        <f t="shared" ref="H294:S294" si="353">IF($W$286=2,H297-H289,0)</f>
        <v>0</v>
      </c>
      <c r="I294" s="518"/>
      <c r="J294" s="518">
        <f t="shared" ref="J294:S294" si="354">IF($W$286=2,J297-J289,0)</f>
        <v>0</v>
      </c>
      <c r="K294" s="518"/>
      <c r="L294" s="518">
        <f t="shared" ref="L294:S294" si="355">IF($W$286=2,L297-L289,0)</f>
        <v>0</v>
      </c>
      <c r="M294" s="518"/>
      <c r="N294" s="518">
        <f t="shared" ref="N294:S294" si="356">IF($W$286=2,N297-N289,0)</f>
        <v>0</v>
      </c>
      <c r="O294" s="518"/>
      <c r="P294" s="518">
        <f t="shared" ref="P294:S294" si="357">IF($W$286=2,P297-P289,0)</f>
        <v>0</v>
      </c>
      <c r="Q294" s="518"/>
      <c r="R294" s="518">
        <f t="shared" ref="R294:S294" si="358">IF($W$286=2,R297-R289,0)</f>
        <v>0</v>
      </c>
      <c r="S294" s="518"/>
      <c r="T294" s="481">
        <f t="shared" si="341"/>
        <v>0</v>
      </c>
      <c r="U294" s="482" t="e">
        <f t="shared" si="342"/>
        <v>#DIV/0!</v>
      </c>
    </row>
    <row r="295" spans="1:21" ht="12.75" customHeight="1" x14ac:dyDescent="0.2">
      <c r="A295" s="484" t="str">
        <f>A$11</f>
        <v>Publiskās attiecināmās izmaksas</v>
      </c>
      <c r="B295" s="361">
        <f>SUM(B289:B294)</f>
        <v>0</v>
      </c>
      <c r="C295" s="361"/>
      <c r="D295" s="361">
        <f t="shared" ref="D295" si="359">SUM(D289:D294)</f>
        <v>0</v>
      </c>
      <c r="E295" s="361"/>
      <c r="F295" s="361">
        <f t="shared" ref="F295" si="360">SUM(F289:F294)</f>
        <v>0</v>
      </c>
      <c r="G295" s="361"/>
      <c r="H295" s="361">
        <f t="shared" ref="H295" si="361">SUM(H289:H294)</f>
        <v>0</v>
      </c>
      <c r="I295" s="361"/>
      <c r="J295" s="361">
        <f t="shared" ref="J295" si="362">SUM(J289:J294)</f>
        <v>0</v>
      </c>
      <c r="K295" s="361"/>
      <c r="L295" s="361">
        <f t="shared" ref="L295" si="363">SUM(L289:L294)</f>
        <v>0</v>
      </c>
      <c r="M295" s="361"/>
      <c r="N295" s="361">
        <f t="shared" ref="N295" si="364">SUM(N289:N294)</f>
        <v>0</v>
      </c>
      <c r="O295" s="361"/>
      <c r="P295" s="361">
        <f t="shared" ref="P295" si="365">SUM(P289:P294)</f>
        <v>0</v>
      </c>
      <c r="Q295" s="361"/>
      <c r="R295" s="361">
        <f t="shared" ref="R295" si="366">SUM(R289:R294)</f>
        <v>0</v>
      </c>
      <c r="S295" s="361"/>
      <c r="T295" s="485">
        <f t="shared" si="341"/>
        <v>0</v>
      </c>
      <c r="U295" s="482" t="e">
        <f t="shared" si="342"/>
        <v>#DIV/0!</v>
      </c>
    </row>
    <row r="296" spans="1:21" ht="12.75" customHeight="1" x14ac:dyDescent="0.2">
      <c r="A296" s="483" t="str">
        <f>A$12</f>
        <v>Privātais finansējums</v>
      </c>
      <c r="B296" s="518">
        <f>IF($W$286=1,0,IF($W$286=2,0,B297-B289-B294))</f>
        <v>0</v>
      </c>
      <c r="C296" s="518"/>
      <c r="D296" s="518">
        <f t="shared" ref="D296" si="367">IF($W$286=1,0,IF($W$286=2,0,D297-D289-D294))</f>
        <v>0</v>
      </c>
      <c r="E296" s="518"/>
      <c r="F296" s="518">
        <f t="shared" ref="F296" si="368">IF($W$286=1,0,IF($W$286=2,0,F297-F289-F294))</f>
        <v>0</v>
      </c>
      <c r="G296" s="518"/>
      <c r="H296" s="518">
        <f t="shared" ref="H296" si="369">IF($W$286=1,0,IF($W$286=2,0,H297-H289-H294))</f>
        <v>0</v>
      </c>
      <c r="I296" s="518"/>
      <c r="J296" s="518">
        <f t="shared" ref="J296" si="370">IF($W$286=1,0,IF($W$286=2,0,J297-J289-J294))</f>
        <v>0</v>
      </c>
      <c r="K296" s="518"/>
      <c r="L296" s="518">
        <f t="shared" ref="L296" si="371">IF($W$286=1,0,IF($W$286=2,0,L297-L289-L294))</f>
        <v>0</v>
      </c>
      <c r="M296" s="518"/>
      <c r="N296" s="518">
        <f t="shared" ref="N296" si="372">IF($W$286=1,0,IF($W$286=2,0,N297-N289-N294))</f>
        <v>0</v>
      </c>
      <c r="O296" s="518"/>
      <c r="P296" s="518">
        <f t="shared" ref="P296" si="373">IF($W$286=1,0,IF($W$286=2,0,P297-P289-P294))</f>
        <v>0</v>
      </c>
      <c r="Q296" s="518"/>
      <c r="R296" s="518">
        <f t="shared" ref="R296" si="374">IF($W$286=1,0,IF($W$286=2,0,R297-R289-R294))</f>
        <v>0</v>
      </c>
      <c r="S296" s="518"/>
      <c r="T296" s="481">
        <f t="shared" si="341"/>
        <v>0</v>
      </c>
      <c r="U296" s="482" t="e">
        <f t="shared" si="342"/>
        <v>#DIV/0!</v>
      </c>
    </row>
    <row r="297" spans="1:21" ht="12.75" customHeight="1" x14ac:dyDescent="0.2">
      <c r="A297" s="484" t="str">
        <f>A$13</f>
        <v>Kopējās attiecināmās izmaksas</v>
      </c>
      <c r="B297" s="361">
        <f>IF(B24=2,'1.3.2. Atbalsts-14.vai 41.p.'!H40,'1.3.2. Atbalsts-14.vai 41.p.'!H40*B24)</f>
        <v>0</v>
      </c>
      <c r="C297" s="361"/>
      <c r="D297" s="361">
        <f>IF(D24=2,'1.3.2. Atbalsts-14.vai 41.p.'!J40+'1.3.2. Atbalsts-14.vai 41.p.'!H40,'1.3.2. Atbalsts-14.vai 41.p.'!J40*D24)</f>
        <v>0</v>
      </c>
      <c r="E297" s="361"/>
      <c r="F297" s="361">
        <f>IF(F24=2,'1.3.2. Atbalsts-14.vai 41.p.'!L40+'1.3.2. Atbalsts-14.vai 41.p.'!J40+'1.3.2. Atbalsts-14.vai 41.p.'!H40,'1.3.2. Atbalsts-14.vai 41.p.'!L40*F24)</f>
        <v>0</v>
      </c>
      <c r="G297" s="361"/>
      <c r="H297" s="361">
        <f>IF(H24=2,'1.3.2. Atbalsts-14.vai 41.p.'!N40+'1.3.2. Atbalsts-14.vai 41.p.'!L40+'1.3.2. Atbalsts-14.vai 41.p.'!J40+'1.3.2. Atbalsts-14.vai 41.p.'!H40,'1.3.2. Atbalsts-14.vai 41.p.'!N40*H24)</f>
        <v>0</v>
      </c>
      <c r="I297" s="361"/>
      <c r="J297" s="361">
        <f>IF(J24=2,'1.3.2. Atbalsts-14.vai 41.p.'!P40,'1.3.2. Atbalsts-14.vai 41.p.'!P40*J24)</f>
        <v>0</v>
      </c>
      <c r="K297" s="361"/>
      <c r="L297" s="361">
        <f>IF(L24=2,'1.3.2. Atbalsts-14.vai 41.p.'!R40,'1.3.2. Atbalsts-14.vai 41.p.'!R40*L24)</f>
        <v>0</v>
      </c>
      <c r="M297" s="361"/>
      <c r="N297" s="361">
        <f>IF(N24=2,'1.3.2. Atbalsts-14.vai 41.p.'!T40,'1.3.2. Atbalsts-14.vai 41.p.'!T40*N24)</f>
        <v>0</v>
      </c>
      <c r="O297" s="361"/>
      <c r="P297" s="361">
        <f>IF(P24=2,'1.3.2. Atbalsts-14.vai 41.p.'!V40,'1.3.2. Atbalsts-14.vai 41.p.'!V40*P24)</f>
        <v>0</v>
      </c>
      <c r="Q297" s="361"/>
      <c r="R297" s="361">
        <f>IF(R24=2,'1.3.2. Atbalsts-14.vai 41.p.'!X40,'1.3.2. Atbalsts-14.vai 41.p.'!X40*R24)</f>
        <v>0</v>
      </c>
      <c r="S297" s="361"/>
      <c r="T297" s="485">
        <f>SUM(B297:R297)</f>
        <v>0</v>
      </c>
      <c r="U297" s="482" t="e">
        <f t="shared" si="342"/>
        <v>#DIV/0!</v>
      </c>
    </row>
    <row r="298" spans="1:21" ht="12.75" customHeight="1" x14ac:dyDescent="0.2">
      <c r="A298" s="604" t="str">
        <f>A$14</f>
        <v>Publiskās neattiecināmās izmaksas</v>
      </c>
      <c r="B298" s="520"/>
      <c r="C298" s="520"/>
      <c r="D298" s="520"/>
      <c r="E298" s="520"/>
      <c r="F298" s="520"/>
      <c r="G298" s="520"/>
      <c r="H298" s="520"/>
      <c r="I298" s="520"/>
      <c r="J298" s="520"/>
      <c r="K298" s="520"/>
      <c r="L298" s="520"/>
      <c r="M298" s="520"/>
      <c r="N298" s="520"/>
      <c r="O298" s="520"/>
      <c r="P298" s="520"/>
      <c r="Q298" s="520"/>
      <c r="R298" s="520"/>
      <c r="S298" s="520"/>
      <c r="T298" s="481">
        <f t="shared" ref="T298:T300" si="375">SUM(B298:R298)</f>
        <v>0</v>
      </c>
      <c r="U298" s="519" t="s">
        <v>228</v>
      </c>
    </row>
    <row r="299" spans="1:21" ht="12.75" customHeight="1" x14ac:dyDescent="0.2">
      <c r="A299" s="604" t="str">
        <f>A$15</f>
        <v>Privātās neattiecināmās izmaksas</v>
      </c>
      <c r="B299" s="518">
        <f>IF(B24=2,'1.3.2. Atbalsts-14.vai 41.p.'!I40,'1.3.2. Atbalsts-14.vai 41.p.'!I40*B24)</f>
        <v>0</v>
      </c>
      <c r="C299" s="518"/>
      <c r="D299" s="518">
        <f>IF(D24=2,'1.3.2. Atbalsts-14.vai 41.p.'!K40+'1.3.2. Atbalsts-14.vai 41.p.'!I40,'1.3.2. Atbalsts-14.vai 41.p.'!K40*D24)</f>
        <v>0</v>
      </c>
      <c r="E299" s="518"/>
      <c r="F299" s="518">
        <f>IF(F24=2,'1.3.2. Atbalsts-14.vai 41.p.'!M40+'1.3.2. Atbalsts-14.vai 41.p.'!K40+'1.3.2. Atbalsts-14.vai 41.p.'!I40,'1.3.2. Atbalsts-14.vai 41.p.'!M40*F24)</f>
        <v>0</v>
      </c>
      <c r="G299" s="518"/>
      <c r="H299" s="518">
        <f>IF(H24=2,'1.3.2. Atbalsts-14.vai 41.p.'!O40+'1.3.2. Atbalsts-14.vai 41.p.'!M40+'1.3.2. Atbalsts-14.vai 41.p.'!K40+'1.3.2. Atbalsts-14.vai 41.p.'!I40,'1.3.2. Atbalsts-14.vai 41.p.'!O40*H24)</f>
        <v>0</v>
      </c>
      <c r="I299" s="518"/>
      <c r="J299" s="518">
        <f>IF(J24=2,'1.3.2. Atbalsts-14.vai 41.p.'!Q40,'1.3.2. Atbalsts-14.vai 41.p.'!Q40*J24)</f>
        <v>0</v>
      </c>
      <c r="K299" s="518"/>
      <c r="L299" s="518">
        <f>IF(L24=2,'1.3.2. Atbalsts-14.vai 41.p.'!S40,'1.3.2. Atbalsts-14.vai 41.p.'!S40*L24)</f>
        <v>0</v>
      </c>
      <c r="M299" s="518"/>
      <c r="N299" s="518">
        <f>IF(N24=2,'1.3.2. Atbalsts-14.vai 41.p.'!U40,'1.3.2. Atbalsts-14.vai 41.p.'!U40*N24)</f>
        <v>0</v>
      </c>
      <c r="O299" s="518"/>
      <c r="P299" s="518">
        <f>IF(P24=2,'1.3.2. Atbalsts-14.vai 41.p.'!W40,'1.3.2. Atbalsts-14.vai 41.p.'!W40*P24)</f>
        <v>0</v>
      </c>
      <c r="Q299" s="518"/>
      <c r="R299" s="518">
        <f>IF(R24=2,'1.3.2. Atbalsts-14.vai 41.p.'!Y40,'1.3.2. Atbalsts-14.vai 41.p.'!Y40*R24)</f>
        <v>0</v>
      </c>
      <c r="S299" s="518"/>
      <c r="T299" s="481">
        <f t="shared" si="375"/>
        <v>0</v>
      </c>
      <c r="U299" s="519" t="s">
        <v>228</v>
      </c>
    </row>
    <row r="300" spans="1:21" ht="12.75" customHeight="1" x14ac:dyDescent="0.2">
      <c r="A300" s="484" t="str">
        <f>A$16</f>
        <v>Neattiecināmās izmaksas kopā</v>
      </c>
      <c r="B300" s="361">
        <f>SUM(B298:B299)</f>
        <v>0</v>
      </c>
      <c r="C300" s="361"/>
      <c r="D300" s="361">
        <f t="shared" ref="D300:R300" si="376">SUM(D298:D299)</f>
        <v>0</v>
      </c>
      <c r="E300" s="361"/>
      <c r="F300" s="361">
        <f t="shared" si="376"/>
        <v>0</v>
      </c>
      <c r="G300" s="361"/>
      <c r="H300" s="361">
        <f t="shared" si="376"/>
        <v>0</v>
      </c>
      <c r="I300" s="361"/>
      <c r="J300" s="361">
        <f t="shared" si="376"/>
        <v>0</v>
      </c>
      <c r="K300" s="361"/>
      <c r="L300" s="361">
        <f t="shared" si="376"/>
        <v>0</v>
      </c>
      <c r="M300" s="361"/>
      <c r="N300" s="361">
        <f t="shared" si="376"/>
        <v>0</v>
      </c>
      <c r="O300" s="361"/>
      <c r="P300" s="361">
        <f t="shared" si="376"/>
        <v>0</v>
      </c>
      <c r="Q300" s="361"/>
      <c r="R300" s="361">
        <f t="shared" si="376"/>
        <v>0</v>
      </c>
      <c r="S300" s="361"/>
      <c r="T300" s="485">
        <f t="shared" si="375"/>
        <v>0</v>
      </c>
      <c r="U300" s="519" t="s">
        <v>228</v>
      </c>
    </row>
    <row r="301" spans="1:21" ht="12.75" customHeight="1" x14ac:dyDescent="0.25">
      <c r="A301" s="490" t="str">
        <f>A$17</f>
        <v>Kopējās izmaksas</v>
      </c>
      <c r="B301" s="491">
        <f>B297+B300</f>
        <v>0</v>
      </c>
      <c r="C301" s="491"/>
      <c r="D301" s="491">
        <f t="shared" ref="D301:R301" si="377">D297+D300</f>
        <v>0</v>
      </c>
      <c r="E301" s="491"/>
      <c r="F301" s="491">
        <f t="shared" si="377"/>
        <v>0</v>
      </c>
      <c r="G301" s="491"/>
      <c r="H301" s="491">
        <f t="shared" si="377"/>
        <v>0</v>
      </c>
      <c r="I301" s="491"/>
      <c r="J301" s="491">
        <f t="shared" si="377"/>
        <v>0</v>
      </c>
      <c r="K301" s="491"/>
      <c r="L301" s="491">
        <f t="shared" si="377"/>
        <v>0</v>
      </c>
      <c r="M301" s="491"/>
      <c r="N301" s="491">
        <f t="shared" si="377"/>
        <v>0</v>
      </c>
      <c r="O301" s="491"/>
      <c r="P301" s="491">
        <f t="shared" si="377"/>
        <v>0</v>
      </c>
      <c r="Q301" s="491"/>
      <c r="R301" s="491">
        <f t="shared" si="377"/>
        <v>0</v>
      </c>
      <c r="S301" s="491"/>
      <c r="T301" s="485">
        <f>SUM(B301:R301)</f>
        <v>0</v>
      </c>
      <c r="U301" s="519" t="s">
        <v>228</v>
      </c>
    </row>
    <row r="305" spans="2:20" x14ac:dyDescent="0.2">
      <c r="B305" s="529"/>
      <c r="C305" s="529"/>
      <c r="D305" s="529"/>
      <c r="E305" s="529"/>
      <c r="F305" s="529"/>
      <c r="G305" s="529"/>
      <c r="H305" s="529"/>
      <c r="I305" s="529"/>
      <c r="J305" s="529"/>
      <c r="K305" s="529"/>
      <c r="L305" s="529"/>
      <c r="M305" s="529"/>
      <c r="N305" s="529"/>
      <c r="O305" s="529"/>
      <c r="P305" s="529"/>
      <c r="Q305" s="529"/>
      <c r="R305" s="529"/>
      <c r="S305" s="529"/>
      <c r="T305" s="529"/>
    </row>
  </sheetData>
  <sheetProtection algorithmName="SHA-512" hashValue="sgT2zjI/RthC6LANQG5dZr7DeANmnq99gEisqYGZR29ywxCyGizJGwAWXDxOCyhLfgXUFw47BV7SEtCd1lEVPA==" saltValue="WgT13ePArJdWGtQ93EFu5w==" spinCount="100000" sheet="1" formatCells="0" formatColumns="0" formatRows="0" insertColumns="0" insertRows="0" insertHyperlinks="0" deleteColumns="0" deleteRows="0" sort="0" autoFilter="0" pivotTables="0"/>
  <mergeCells count="6">
    <mergeCell ref="T269:U269"/>
    <mergeCell ref="A1:D1"/>
    <mergeCell ref="D20:U20"/>
    <mergeCell ref="D21:U21"/>
    <mergeCell ref="D22:U22"/>
    <mergeCell ref="T235:U235"/>
  </mergeCells>
  <conditionalFormatting sqref="B27:C27 H27:I27">
    <cfRule type="cellIs" dxfId="83" priority="236" operator="equal">
      <formula>"Nav paredzēts"</formula>
    </cfRule>
  </conditionalFormatting>
  <conditionalFormatting sqref="J27">
    <cfRule type="cellIs" dxfId="82" priority="111" operator="equal">
      <formula>"Nav paredzēts"</formula>
    </cfRule>
  </conditionalFormatting>
  <conditionalFormatting sqref="B5:S5 B7:S17">
    <cfRule type="cellIs" dxfId="81" priority="42" operator="lessThan">
      <formula>0</formula>
    </cfRule>
  </conditionalFormatting>
  <conditionalFormatting sqref="B44:C44 H44">
    <cfRule type="cellIs" dxfId="80" priority="41" operator="equal">
      <formula>"Nav paredzēts"</formula>
    </cfRule>
  </conditionalFormatting>
  <conditionalFormatting sqref="J44">
    <cfRule type="cellIs" dxfId="79" priority="40" operator="equal">
      <formula>"Nav paredzēts"</formula>
    </cfRule>
  </conditionalFormatting>
  <conditionalFormatting sqref="B61:C61 H61">
    <cfRule type="cellIs" dxfId="78" priority="39" operator="equal">
      <formula>"Nav paredzēts"</formula>
    </cfRule>
  </conditionalFormatting>
  <conditionalFormatting sqref="J61">
    <cfRule type="cellIs" dxfId="77" priority="38" operator="equal">
      <formula>"Nav paredzēts"</formula>
    </cfRule>
  </conditionalFormatting>
  <conditionalFormatting sqref="B78:C78 H78">
    <cfRule type="cellIs" dxfId="76" priority="37" operator="equal">
      <formula>"Nav paredzēts"</formula>
    </cfRule>
  </conditionalFormatting>
  <conditionalFormatting sqref="J78">
    <cfRule type="cellIs" dxfId="75" priority="36" operator="equal">
      <formula>"Nav paredzēts"</formula>
    </cfRule>
  </conditionalFormatting>
  <conditionalFormatting sqref="B95:C95 H95">
    <cfRule type="cellIs" dxfId="74" priority="35" operator="equal">
      <formula>"Nav paredzēts"</formula>
    </cfRule>
  </conditionalFormatting>
  <conditionalFormatting sqref="J95">
    <cfRule type="cellIs" dxfId="73" priority="34" operator="equal">
      <formula>"Nav paredzēts"</formula>
    </cfRule>
  </conditionalFormatting>
  <conditionalFormatting sqref="B112:C112 H112">
    <cfRule type="cellIs" dxfId="72" priority="33" operator="equal">
      <formula>"Nav paredzēts"</formula>
    </cfRule>
  </conditionalFormatting>
  <conditionalFormatting sqref="J112">
    <cfRule type="cellIs" dxfId="71" priority="32" operator="equal">
      <formula>"Nav paredzēts"</formula>
    </cfRule>
  </conditionalFormatting>
  <conditionalFormatting sqref="B129:C129 H129">
    <cfRule type="cellIs" dxfId="70" priority="31" operator="equal">
      <formula>"Nav paredzēts"</formula>
    </cfRule>
  </conditionalFormatting>
  <conditionalFormatting sqref="J129">
    <cfRule type="cellIs" dxfId="69" priority="30" operator="equal">
      <formula>"Nav paredzēts"</formula>
    </cfRule>
  </conditionalFormatting>
  <conditionalFormatting sqref="J269">
    <cfRule type="cellIs" dxfId="68" priority="8" operator="equal">
      <formula>"Nav paredzēts"</formula>
    </cfRule>
  </conditionalFormatting>
  <conditionalFormatting sqref="J286">
    <cfRule type="cellIs" dxfId="67" priority="4" operator="equal">
      <formula>"Nav paredzēts"</formula>
    </cfRule>
  </conditionalFormatting>
  <conditionalFormatting sqref="B146:C146 H146">
    <cfRule type="cellIs" dxfId="66" priority="29" operator="equal">
      <formula>"Nav paredzēts"</formula>
    </cfRule>
  </conditionalFormatting>
  <conditionalFormatting sqref="J146">
    <cfRule type="cellIs" dxfId="65" priority="28" operator="equal">
      <formula>"Nav paredzēts"</formula>
    </cfRule>
  </conditionalFormatting>
  <conditionalFormatting sqref="B199:C199 H199">
    <cfRule type="cellIs" dxfId="64" priority="15" operator="equal">
      <formula>"Nav paredzēts"</formula>
    </cfRule>
  </conditionalFormatting>
  <conditionalFormatting sqref="J199">
    <cfRule type="cellIs" dxfId="63" priority="14" operator="equal">
      <formula>"Nav paredzēts"</formula>
    </cfRule>
  </conditionalFormatting>
  <conditionalFormatting sqref="B216:C216 H216">
    <cfRule type="cellIs" dxfId="62" priority="13" operator="equal">
      <formula>"Nav paredzēts"</formula>
    </cfRule>
  </conditionalFormatting>
  <conditionalFormatting sqref="J216">
    <cfRule type="cellIs" dxfId="61" priority="12" operator="equal">
      <formula>"Nav paredzēts"</formula>
    </cfRule>
  </conditionalFormatting>
  <conditionalFormatting sqref="B235:C235 H235">
    <cfRule type="cellIs" dxfId="60" priority="11" operator="equal">
      <formula>"Nav paredzēts"</formula>
    </cfRule>
  </conditionalFormatting>
  <conditionalFormatting sqref="J235">
    <cfRule type="cellIs" dxfId="59" priority="10" operator="equal">
      <formula>"Nav paredzēts"</formula>
    </cfRule>
  </conditionalFormatting>
  <conditionalFormatting sqref="B269:C269 H269">
    <cfRule type="cellIs" dxfId="58" priority="9" operator="equal">
      <formula>"Nav paredzēts"</formula>
    </cfRule>
  </conditionalFormatting>
  <conditionalFormatting sqref="B165:C165 H165">
    <cfRule type="cellIs" dxfId="57" priority="19" operator="equal">
      <formula>"Nav paredzēts"</formula>
    </cfRule>
  </conditionalFormatting>
  <conditionalFormatting sqref="J165">
    <cfRule type="cellIs" dxfId="56" priority="18" operator="equal">
      <formula>"Nav paredzēts"</formula>
    </cfRule>
  </conditionalFormatting>
  <conditionalFormatting sqref="B182:C182 H182">
    <cfRule type="cellIs" dxfId="55" priority="17" operator="equal">
      <formula>"Nav paredzēts"</formula>
    </cfRule>
  </conditionalFormatting>
  <conditionalFormatting sqref="J182">
    <cfRule type="cellIs" dxfId="54" priority="16" operator="equal">
      <formula>"Nav paredzēts"</formula>
    </cfRule>
  </conditionalFormatting>
  <conditionalFormatting sqref="B252:C252 H252">
    <cfRule type="cellIs" dxfId="53" priority="7" operator="equal">
      <formula>"Nav paredzēts"</formula>
    </cfRule>
  </conditionalFormatting>
  <conditionalFormatting sqref="J252">
    <cfRule type="cellIs" dxfId="52" priority="6" operator="equal">
      <formula>"Nav paredzēts"</formula>
    </cfRule>
  </conditionalFormatting>
  <conditionalFormatting sqref="B286:C286 H286">
    <cfRule type="cellIs" dxfId="51" priority="5" operator="equal">
      <formula>"Nav paredzēts"</formula>
    </cfRule>
  </conditionalFormatting>
  <conditionalFormatting sqref="W13">
    <cfRule type="cellIs" dxfId="50" priority="3" operator="equal">
      <formula>"Kļūda"</formula>
    </cfRule>
  </conditionalFormatting>
  <conditionalFormatting sqref="W16">
    <cfRule type="cellIs" dxfId="49" priority="2" operator="equal">
      <formula>"Kļūda"</formula>
    </cfRule>
  </conditionalFormatting>
  <conditionalFormatting sqref="B6:S6">
    <cfRule type="cellIs" dxfId="48" priority="1" operator="lessThan">
      <formula>0</formula>
    </cfRule>
  </conditionalFormatting>
  <dataValidations count="1">
    <dataValidation type="list" allowBlank="1" showInputMessage="1" showErrorMessage="1" prompt="Lūdzu norādiet projekta apstiprināšanas gadu, ja tas atšķiras no projekta iesniegšanas gada" sqref="C22"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B22</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305"/>
  <sheetViews>
    <sheetView zoomScale="80" zoomScaleNormal="80" workbookViewId="0">
      <pane xSplit="1" ySplit="22" topLeftCell="B23" activePane="bottomRight" state="frozen"/>
      <selection pane="topRight" activeCell="B1" sqref="B1"/>
      <selection pane="bottomLeft" activeCell="A22" sqref="A22"/>
      <selection pane="bottomRight" activeCell="L36" sqref="L36"/>
    </sheetView>
  </sheetViews>
  <sheetFormatPr defaultColWidth="9.140625" defaultRowHeight="12.75" x14ac:dyDescent="0.2"/>
  <cols>
    <col min="1" max="1" width="47.5703125" style="386" customWidth="1"/>
    <col min="2" max="2" width="17.28515625" style="386" customWidth="1"/>
    <col min="3" max="3" width="2" style="386" customWidth="1"/>
    <col min="4" max="4" width="16.42578125" style="386" customWidth="1"/>
    <col min="5" max="5" width="2" style="386" customWidth="1"/>
    <col min="6" max="6" width="16.42578125" style="386" customWidth="1"/>
    <col min="7" max="7" width="2" style="386" customWidth="1"/>
    <col min="8" max="8" width="16.42578125" style="386" customWidth="1"/>
    <col min="9" max="9" width="2" style="386" customWidth="1"/>
    <col min="10" max="10" width="16.42578125" style="386" customWidth="1"/>
    <col min="11" max="11" width="2" style="386" customWidth="1"/>
    <col min="12" max="12" width="16.42578125" style="386" customWidth="1"/>
    <col min="13" max="13" width="2" style="386" customWidth="1"/>
    <col min="14" max="14" width="17.5703125" style="386" customWidth="1"/>
    <col min="15" max="15" width="2" style="386" customWidth="1"/>
    <col min="16" max="16" width="17.5703125" style="386" customWidth="1"/>
    <col min="17" max="17" width="2" style="386" customWidth="1"/>
    <col min="18" max="18" width="17.5703125" style="386" customWidth="1"/>
    <col min="19" max="19" width="2" style="386" customWidth="1"/>
    <col min="20" max="21" width="18.5703125" style="386" customWidth="1"/>
    <col min="22" max="22" width="9.140625" style="386"/>
    <col min="23" max="23" width="10.85546875" style="386" hidden="1" customWidth="1"/>
    <col min="24" max="24" width="9.140625" style="386" hidden="1" customWidth="1"/>
    <col min="25" max="16384" width="9.140625" style="386"/>
  </cols>
  <sheetData>
    <row r="1" spans="1:22" s="236" customFormat="1" ht="27" customHeight="1" x14ac:dyDescent="0.4">
      <c r="A1" s="653" t="s">
        <v>219</v>
      </c>
      <c r="B1" s="653"/>
      <c r="C1" s="653"/>
      <c r="D1" s="653"/>
      <c r="E1" s="474"/>
      <c r="F1" s="235"/>
      <c r="G1" s="235"/>
      <c r="H1" s="235"/>
      <c r="I1" s="235"/>
      <c r="J1" s="235"/>
      <c r="K1" s="235"/>
      <c r="L1" s="235"/>
      <c r="M1" s="235"/>
      <c r="N1" s="235"/>
      <c r="O1" s="235"/>
      <c r="P1" s="235"/>
      <c r="Q1" s="235"/>
      <c r="R1" s="235"/>
      <c r="S1" s="235"/>
      <c r="T1" s="235"/>
      <c r="U1" s="235"/>
    </row>
    <row r="2" spans="1:22" ht="24.95" customHeight="1" x14ac:dyDescent="0.35">
      <c r="A2" s="475" t="s">
        <v>220</v>
      </c>
      <c r="B2" s="305"/>
      <c r="C2" s="305"/>
      <c r="D2" s="305"/>
      <c r="E2" s="305"/>
      <c r="F2" s="235"/>
      <c r="G2" s="235"/>
      <c r="H2" s="235"/>
      <c r="I2" s="235"/>
      <c r="J2" s="235"/>
      <c r="K2" s="235"/>
      <c r="L2" s="235"/>
      <c r="M2" s="235"/>
      <c r="N2" s="235"/>
      <c r="O2" s="235"/>
      <c r="P2" s="235"/>
      <c r="Q2" s="235"/>
      <c r="R2" s="235"/>
      <c r="S2" s="235"/>
      <c r="T2" s="235"/>
      <c r="U2" s="235"/>
    </row>
    <row r="3" spans="1:22" x14ac:dyDescent="0.2">
      <c r="A3" s="476" t="s">
        <v>221</v>
      </c>
      <c r="B3" s="477">
        <f>'4.DL Finansiālā ilgtspēja'!E4</f>
        <v>2023</v>
      </c>
      <c r="C3" s="477"/>
      <c r="D3" s="477">
        <f>IF(OR(B3&gt;='Dati par projektu'!$C$17,B3="X"),"X",B3+1)</f>
        <v>2024</v>
      </c>
      <c r="E3" s="477"/>
      <c r="F3" s="477">
        <f>IF(OR(D3&gt;='Dati par projektu'!$C$17,D3="X"),"X",D3+1)</f>
        <v>2025</v>
      </c>
      <c r="G3" s="477"/>
      <c r="H3" s="477" t="str">
        <f>IF(OR(F3&gt;='Dati par projektu'!$C$17,F3="X"),"X",F3+1)</f>
        <v>X</v>
      </c>
      <c r="I3" s="477"/>
      <c r="J3" s="477" t="str">
        <f>IF(OR(H3&gt;='Dati par projektu'!$C$17,H3="X"),"X",H3+1)</f>
        <v>X</v>
      </c>
      <c r="K3" s="477"/>
      <c r="L3" s="477" t="str">
        <f>IF(OR(J3&gt;='Dati par projektu'!$C$17,J3="X"),"X",J3+1)</f>
        <v>X</v>
      </c>
      <c r="M3" s="477"/>
      <c r="N3" s="477" t="str">
        <f>IF(OR(L3&gt;='Dati par projektu'!$C$17,L3="X"),"X",L3+1)</f>
        <v>X</v>
      </c>
      <c r="O3" s="477"/>
      <c r="P3" s="477" t="str">
        <f>IF(OR(N3&gt;='Dati par projektu'!$C$17,N3="X"),"X",N3+1)</f>
        <v>X</v>
      </c>
      <c r="Q3" s="477"/>
      <c r="R3" s="477" t="str">
        <f>IF(OR(P3&gt;='Dati par projektu'!$C$17,P3="X"),"X",P3+1)</f>
        <v>X</v>
      </c>
      <c r="S3" s="477"/>
      <c r="T3" s="477"/>
      <c r="U3" s="477"/>
    </row>
    <row r="4" spans="1:22" ht="12.75" customHeight="1" x14ac:dyDescent="0.2">
      <c r="A4" s="478"/>
      <c r="B4" s="478" t="s">
        <v>222</v>
      </c>
      <c r="C4" s="478"/>
      <c r="D4" s="478" t="s">
        <v>222</v>
      </c>
      <c r="E4" s="478"/>
      <c r="F4" s="478" t="s">
        <v>222</v>
      </c>
      <c r="G4" s="478"/>
      <c r="H4" s="478" t="s">
        <v>222</v>
      </c>
      <c r="I4" s="478"/>
      <c r="J4" s="478" t="s">
        <v>222</v>
      </c>
      <c r="K4" s="478"/>
      <c r="L4" s="478" t="s">
        <v>222</v>
      </c>
      <c r="M4" s="478"/>
      <c r="N4" s="478" t="s">
        <v>222</v>
      </c>
      <c r="O4" s="478"/>
      <c r="P4" s="478" t="s">
        <v>222</v>
      </c>
      <c r="Q4" s="478"/>
      <c r="R4" s="478" t="s">
        <v>222</v>
      </c>
      <c r="S4" s="478"/>
      <c r="T4" s="478" t="s">
        <v>112</v>
      </c>
      <c r="U4" s="478" t="s">
        <v>59</v>
      </c>
    </row>
    <row r="5" spans="1:22" x14ac:dyDescent="0.2">
      <c r="A5" s="534" t="s">
        <v>477</v>
      </c>
      <c r="B5" s="480" t="e">
        <f t="shared" ref="B5:B10" si="0">SUM(B30,B47,B64,B81,B98,B115,B132,B149,B168,B185,B202,B219,B238,B272,B255,B289)</f>
        <v>#DIV/0!</v>
      </c>
      <c r="C5" s="480"/>
      <c r="D5" s="480" t="e">
        <f t="shared" ref="D5:D10" si="1">SUM(D30,D47,D64,D81,D98,D115,D132,D149,D168,D185,D202,D219,D238,D272,D255,D289)</f>
        <v>#DIV/0!</v>
      </c>
      <c r="E5" s="480"/>
      <c r="F5" s="480" t="e">
        <f t="shared" ref="F5:F10" si="2">SUM(F30,F47,F64,F81,F98,F115,F132,F149,F168,F185,F202,F219,F238,F272,F255,F289)</f>
        <v>#DIV/0!</v>
      </c>
      <c r="G5" s="480"/>
      <c r="H5" s="480" t="e">
        <f t="shared" ref="H5:H10" si="3">SUM(H30,H47,H64,H81,H98,H115,H132,H149,H168,H185,H202,H219,H238,H272,H255,H289)</f>
        <v>#DIV/0!</v>
      </c>
      <c r="I5" s="480"/>
      <c r="J5" s="480" t="e">
        <f t="shared" ref="J5:J10" si="4">SUM(J30,J47,J64,J81,J98,J115,J132,J149,J168,J185,J202,J219,J238,J272,J255,J289)</f>
        <v>#DIV/0!</v>
      </c>
      <c r="K5" s="480"/>
      <c r="L5" s="480" t="e">
        <f t="shared" ref="L5:L10" si="5">SUM(L30,L47,L64,L81,L98,L115,L132,L149,L168,L185,L202,L219,L238,L272,L255,L289)</f>
        <v>#DIV/0!</v>
      </c>
      <c r="M5" s="480"/>
      <c r="N5" s="480" t="e">
        <f t="shared" ref="N5:N10" si="6">SUM(N30,N47,N64,N81,N98,N115,N132,N149,N168,N185,N202,N219,N238,N272,N255,N289)</f>
        <v>#DIV/0!</v>
      </c>
      <c r="O5" s="480"/>
      <c r="P5" s="480" t="e">
        <f t="shared" ref="P5:P10" si="7">SUM(P30,P47,P64,P81,P98,P115,P132,P149,P168,P185,P202,P219,P238,P272,P255,P289)</f>
        <v>#DIV/0!</v>
      </c>
      <c r="Q5" s="480"/>
      <c r="R5" s="480" t="e">
        <f t="shared" ref="R5:R10" si="8">SUM(R30,R47,R64,R81,R98,R115,R132,R149,R168,R185,R202,R219,R238,R272,R255,R289)</f>
        <v>#DIV/0!</v>
      </c>
      <c r="S5" s="480"/>
      <c r="T5" s="481" t="e">
        <f>SUM(B5:R5)</f>
        <v>#DIV/0!</v>
      </c>
      <c r="U5" s="482" t="e">
        <f>T5/$T$13</f>
        <v>#DIV/0!</v>
      </c>
    </row>
    <row r="6" spans="1:22" hidden="1" x14ac:dyDescent="0.2">
      <c r="A6" s="604"/>
      <c r="B6" s="480">
        <f t="shared" si="0"/>
        <v>0</v>
      </c>
      <c r="C6" s="480"/>
      <c r="D6" s="480">
        <f t="shared" si="1"/>
        <v>0</v>
      </c>
      <c r="E6" s="480"/>
      <c r="F6" s="480">
        <f t="shared" si="2"/>
        <v>0</v>
      </c>
      <c r="G6" s="480"/>
      <c r="H6" s="480">
        <f t="shared" si="3"/>
        <v>0</v>
      </c>
      <c r="I6" s="480"/>
      <c r="J6" s="480">
        <f t="shared" si="4"/>
        <v>0</v>
      </c>
      <c r="K6" s="480"/>
      <c r="L6" s="480">
        <f t="shared" si="5"/>
        <v>0</v>
      </c>
      <c r="M6" s="480"/>
      <c r="N6" s="480">
        <f t="shared" si="6"/>
        <v>0</v>
      </c>
      <c r="O6" s="480"/>
      <c r="P6" s="480">
        <f t="shared" si="7"/>
        <v>0</v>
      </c>
      <c r="Q6" s="480"/>
      <c r="R6" s="480">
        <f t="shared" si="8"/>
        <v>0</v>
      </c>
      <c r="S6" s="480"/>
      <c r="T6" s="481">
        <f t="shared" ref="T6" si="9">SUM(B6:R6)</f>
        <v>0</v>
      </c>
      <c r="U6" s="482" t="e">
        <f t="shared" ref="U6" si="10">T6/$T$13</f>
        <v>#DIV/0!</v>
      </c>
    </row>
    <row r="7" spans="1:22" hidden="1" x14ac:dyDescent="0.2">
      <c r="A7" s="604" t="s">
        <v>478</v>
      </c>
      <c r="B7" s="480">
        <f t="shared" si="0"/>
        <v>0</v>
      </c>
      <c r="C7" s="480"/>
      <c r="D7" s="480">
        <f t="shared" si="1"/>
        <v>0</v>
      </c>
      <c r="E7" s="480"/>
      <c r="F7" s="480">
        <f t="shared" si="2"/>
        <v>0</v>
      </c>
      <c r="G7" s="480"/>
      <c r="H7" s="480">
        <f t="shared" si="3"/>
        <v>0</v>
      </c>
      <c r="I7" s="480"/>
      <c r="J7" s="480">
        <f t="shared" si="4"/>
        <v>0</v>
      </c>
      <c r="K7" s="480"/>
      <c r="L7" s="480">
        <f t="shared" si="5"/>
        <v>0</v>
      </c>
      <c r="M7" s="480"/>
      <c r="N7" s="480">
        <f t="shared" si="6"/>
        <v>0</v>
      </c>
      <c r="O7" s="480"/>
      <c r="P7" s="480">
        <f t="shared" si="7"/>
        <v>0</v>
      </c>
      <c r="Q7" s="480"/>
      <c r="R7" s="480">
        <f t="shared" si="8"/>
        <v>0</v>
      </c>
      <c r="S7" s="480"/>
      <c r="T7" s="481">
        <f t="shared" ref="T7:T17" si="11">SUM(B7:R7)</f>
        <v>0</v>
      </c>
      <c r="U7" s="482" t="e">
        <f t="shared" ref="U7:U13" si="12">T7/$T$13</f>
        <v>#DIV/0!</v>
      </c>
    </row>
    <row r="8" spans="1:22" hidden="1" x14ac:dyDescent="0.2">
      <c r="A8" s="604" t="s">
        <v>224</v>
      </c>
      <c r="B8" s="480">
        <f t="shared" si="0"/>
        <v>0</v>
      </c>
      <c r="C8" s="480"/>
      <c r="D8" s="480">
        <f t="shared" si="1"/>
        <v>0</v>
      </c>
      <c r="E8" s="480"/>
      <c r="F8" s="480">
        <f t="shared" si="2"/>
        <v>0</v>
      </c>
      <c r="G8" s="480"/>
      <c r="H8" s="480">
        <f t="shared" si="3"/>
        <v>0</v>
      </c>
      <c r="I8" s="480"/>
      <c r="J8" s="480">
        <f t="shared" si="4"/>
        <v>0</v>
      </c>
      <c r="K8" s="480"/>
      <c r="L8" s="480">
        <f t="shared" si="5"/>
        <v>0</v>
      </c>
      <c r="M8" s="480"/>
      <c r="N8" s="480">
        <f t="shared" si="6"/>
        <v>0</v>
      </c>
      <c r="O8" s="480"/>
      <c r="P8" s="480">
        <f t="shared" si="7"/>
        <v>0</v>
      </c>
      <c r="Q8" s="480"/>
      <c r="R8" s="480">
        <f t="shared" si="8"/>
        <v>0</v>
      </c>
      <c r="S8" s="480"/>
      <c r="T8" s="481">
        <f>SUM(B8:R8)</f>
        <v>0</v>
      </c>
      <c r="U8" s="482" t="e">
        <f t="shared" si="12"/>
        <v>#DIV/0!</v>
      </c>
    </row>
    <row r="9" spans="1:22" x14ac:dyDescent="0.2">
      <c r="A9" s="607" t="s">
        <v>155</v>
      </c>
      <c r="B9" s="480">
        <f t="shared" si="0"/>
        <v>0</v>
      </c>
      <c r="C9" s="480"/>
      <c r="D9" s="480">
        <f t="shared" si="1"/>
        <v>0</v>
      </c>
      <c r="E9" s="480"/>
      <c r="F9" s="480">
        <f t="shared" si="2"/>
        <v>0</v>
      </c>
      <c r="G9" s="480"/>
      <c r="H9" s="480">
        <f t="shared" si="3"/>
        <v>0</v>
      </c>
      <c r="I9" s="480"/>
      <c r="J9" s="480">
        <f t="shared" si="4"/>
        <v>0</v>
      </c>
      <c r="K9" s="480"/>
      <c r="L9" s="480">
        <f t="shared" si="5"/>
        <v>0</v>
      </c>
      <c r="M9" s="480"/>
      <c r="N9" s="480">
        <f t="shared" si="6"/>
        <v>0</v>
      </c>
      <c r="O9" s="480"/>
      <c r="P9" s="480">
        <f t="shared" si="7"/>
        <v>0</v>
      </c>
      <c r="Q9" s="480"/>
      <c r="R9" s="480">
        <f t="shared" si="8"/>
        <v>0</v>
      </c>
      <c r="S9" s="480"/>
      <c r="T9" s="481">
        <f t="shared" si="11"/>
        <v>0</v>
      </c>
      <c r="U9" s="482" t="e">
        <f t="shared" si="12"/>
        <v>#DIV/0!</v>
      </c>
    </row>
    <row r="10" spans="1:22" s="305" customFormat="1" x14ac:dyDescent="0.2">
      <c r="A10" s="607" t="s">
        <v>225</v>
      </c>
      <c r="B10" s="480" t="e">
        <f t="shared" si="0"/>
        <v>#DIV/0!</v>
      </c>
      <c r="C10" s="480"/>
      <c r="D10" s="480" t="e">
        <f t="shared" si="1"/>
        <v>#DIV/0!</v>
      </c>
      <c r="E10" s="480"/>
      <c r="F10" s="480" t="e">
        <f t="shared" si="2"/>
        <v>#DIV/0!</v>
      </c>
      <c r="G10" s="480"/>
      <c r="H10" s="480" t="e">
        <f t="shared" si="3"/>
        <v>#DIV/0!</v>
      </c>
      <c r="I10" s="480"/>
      <c r="J10" s="480" t="e">
        <f t="shared" si="4"/>
        <v>#DIV/0!</v>
      </c>
      <c r="K10" s="480"/>
      <c r="L10" s="480" t="e">
        <f t="shared" si="5"/>
        <v>#DIV/0!</v>
      </c>
      <c r="M10" s="480"/>
      <c r="N10" s="480" t="e">
        <f t="shared" si="6"/>
        <v>#DIV/0!</v>
      </c>
      <c r="O10" s="480"/>
      <c r="P10" s="480" t="e">
        <f t="shared" si="7"/>
        <v>#DIV/0!</v>
      </c>
      <c r="Q10" s="480"/>
      <c r="R10" s="480" t="e">
        <f t="shared" si="8"/>
        <v>#DIV/0!</v>
      </c>
      <c r="S10" s="480"/>
      <c r="T10" s="481" t="e">
        <f t="shared" si="11"/>
        <v>#DIV/0!</v>
      </c>
      <c r="U10" s="482" t="e">
        <f t="shared" si="12"/>
        <v>#DIV/0!</v>
      </c>
    </row>
    <row r="11" spans="1:22" ht="15" customHeight="1" x14ac:dyDescent="0.2">
      <c r="A11" s="608" t="s">
        <v>322</v>
      </c>
      <c r="B11" s="361" t="e">
        <f>SUM(B5:B10)</f>
        <v>#DIV/0!</v>
      </c>
      <c r="C11" s="276"/>
      <c r="D11" s="276" t="e">
        <f>SUM(D5:D10)</f>
        <v>#DIV/0!</v>
      </c>
      <c r="E11" s="276"/>
      <c r="F11" s="276" t="e">
        <f>SUM(F5:F10)</f>
        <v>#DIV/0!</v>
      </c>
      <c r="G11" s="276"/>
      <c r="H11" s="276" t="e">
        <f>SUM(H5:H10)</f>
        <v>#DIV/0!</v>
      </c>
      <c r="I11" s="276"/>
      <c r="J11" s="276" t="e">
        <f>SUM(J5:J10)</f>
        <v>#DIV/0!</v>
      </c>
      <c r="K11" s="276"/>
      <c r="L11" s="276" t="e">
        <f>SUM(L5:L10)</f>
        <v>#DIV/0!</v>
      </c>
      <c r="M11" s="276"/>
      <c r="N11" s="276" t="e">
        <f>SUM(N5:N10)</f>
        <v>#DIV/0!</v>
      </c>
      <c r="O11" s="276"/>
      <c r="P11" s="276" t="e">
        <f>SUM(P5:P10)</f>
        <v>#DIV/0!</v>
      </c>
      <c r="Q11" s="276"/>
      <c r="R11" s="276" t="e">
        <f>SUM(R5:R10)</f>
        <v>#DIV/0!</v>
      </c>
      <c r="S11" s="276"/>
      <c r="T11" s="485" t="e">
        <f t="shared" si="11"/>
        <v>#DIV/0!</v>
      </c>
      <c r="U11" s="486" t="e">
        <f t="shared" si="12"/>
        <v>#DIV/0!</v>
      </c>
    </row>
    <row r="12" spans="1:22" ht="15" customHeight="1" x14ac:dyDescent="0.2">
      <c r="A12" s="607" t="s">
        <v>480</v>
      </c>
      <c r="B12" s="480" t="e">
        <f>SUM(B37,B54,B71,B88,B105,B122,B139,B156,B175,B192,B209,B226,B245,B279,B262,B296)</f>
        <v>#DIV/0!</v>
      </c>
      <c r="C12" s="480"/>
      <c r="D12" s="480" t="e">
        <f t="shared" ref="D12:R12" si="13">SUM(D37,D54,D71,D88,D105,D122,D139,D156,D175,D192,D209,D226,D245,D279,D262,D296)</f>
        <v>#DIV/0!</v>
      </c>
      <c r="E12" s="480"/>
      <c r="F12" s="480" t="e">
        <f t="shared" si="13"/>
        <v>#DIV/0!</v>
      </c>
      <c r="G12" s="480"/>
      <c r="H12" s="480" t="e">
        <f t="shared" si="13"/>
        <v>#DIV/0!</v>
      </c>
      <c r="I12" s="480"/>
      <c r="J12" s="480" t="e">
        <f t="shared" si="13"/>
        <v>#DIV/0!</v>
      </c>
      <c r="K12" s="480"/>
      <c r="L12" s="480" t="e">
        <f t="shared" si="13"/>
        <v>#DIV/0!</v>
      </c>
      <c r="M12" s="480"/>
      <c r="N12" s="480" t="e">
        <f t="shared" si="13"/>
        <v>#DIV/0!</v>
      </c>
      <c r="O12" s="480"/>
      <c r="P12" s="480" t="e">
        <f t="shared" si="13"/>
        <v>#DIV/0!</v>
      </c>
      <c r="Q12" s="480"/>
      <c r="R12" s="480" t="e">
        <f t="shared" si="13"/>
        <v>#DIV/0!</v>
      </c>
      <c r="S12" s="480"/>
      <c r="T12" s="481" t="e">
        <f t="shared" si="11"/>
        <v>#DIV/0!</v>
      </c>
      <c r="U12" s="482" t="e">
        <f t="shared" si="12"/>
        <v>#DIV/0!</v>
      </c>
    </row>
    <row r="13" spans="1:22" x14ac:dyDescent="0.2">
      <c r="A13" s="484" t="s">
        <v>226</v>
      </c>
      <c r="B13" s="487" t="e">
        <f>B11+B12</f>
        <v>#DIV/0!</v>
      </c>
      <c r="C13" s="276"/>
      <c r="D13" s="276" t="e">
        <f>D11+D12</f>
        <v>#DIV/0!</v>
      </c>
      <c r="E13" s="276"/>
      <c r="F13" s="276" t="e">
        <f>F11+F12</f>
        <v>#DIV/0!</v>
      </c>
      <c r="G13" s="276"/>
      <c r="H13" s="276" t="e">
        <f>H11+H12</f>
        <v>#DIV/0!</v>
      </c>
      <c r="I13" s="276"/>
      <c r="J13" s="276" t="e">
        <f>J11+J12</f>
        <v>#DIV/0!</v>
      </c>
      <c r="K13" s="276"/>
      <c r="L13" s="276" t="e">
        <f>L11+L12</f>
        <v>#DIV/0!</v>
      </c>
      <c r="M13" s="276"/>
      <c r="N13" s="276" t="e">
        <f>N11+N12</f>
        <v>#DIV/0!</v>
      </c>
      <c r="O13" s="276"/>
      <c r="P13" s="276" t="e">
        <f>P11+P12</f>
        <v>#DIV/0!</v>
      </c>
      <c r="Q13" s="276"/>
      <c r="R13" s="276" t="e">
        <f>R11+R12</f>
        <v>#DIV/0!</v>
      </c>
      <c r="S13" s="276"/>
      <c r="T13" s="485" t="e">
        <f>SUM(B13:R13)</f>
        <v>#DIV/0!</v>
      </c>
      <c r="U13" s="486" t="e">
        <f t="shared" si="12"/>
        <v>#DIV/0!</v>
      </c>
      <c r="V13" s="461" t="e">
        <f>IF(T13='10. DL PIV piel. Budz.kops.'!C35,"Dati pareizi","Kļūda")</f>
        <v>#DIV/0!</v>
      </c>
    </row>
    <row r="14" spans="1:22" hidden="1" x14ac:dyDescent="0.2">
      <c r="A14" s="604" t="s">
        <v>227</v>
      </c>
      <c r="B14" s="480">
        <f>SUM(B39,B56,B73,B90,B107,B124,B141,B158,B177,B194,B211,B228,B247,B281,B264,B298)</f>
        <v>0</v>
      </c>
      <c r="C14" s="480"/>
      <c r="D14" s="480">
        <f t="shared" ref="D14" si="14">SUM(D39,D56,D73,D90,D107,D124,D141,D158,D177,D194,D211,D228,D247,D281,D264,D298)</f>
        <v>0</v>
      </c>
      <c r="E14" s="480"/>
      <c r="F14" s="480">
        <f t="shared" ref="F14" si="15">SUM(F39,F56,F73,F90,F107,F124,F141,F158,F177,F194,F211,F228,F247,F281,F264,F298)</f>
        <v>0</v>
      </c>
      <c r="G14" s="480"/>
      <c r="H14" s="480">
        <f t="shared" ref="H14" si="16">SUM(H39,H56,H73,H90,H107,H124,H141,H158,H177,H194,H211,H228,H247,H281,H264,H298)</f>
        <v>0</v>
      </c>
      <c r="I14" s="480"/>
      <c r="J14" s="480">
        <f t="shared" ref="J14" si="17">SUM(J39,J56,J73,J90,J107,J124,J141,J158,J177,J194,J211,J228,J247,J281,J264,J298)</f>
        <v>0</v>
      </c>
      <c r="K14" s="480"/>
      <c r="L14" s="480">
        <f t="shared" ref="L14" si="18">SUM(L39,L56,L73,L90,L107,L124,L141,L158,L177,L194,L211,L228,L247,L281,L264,L298)</f>
        <v>0</v>
      </c>
      <c r="M14" s="480"/>
      <c r="N14" s="480">
        <f t="shared" ref="N14" si="19">SUM(N39,N56,N73,N90,N107,N124,N141,N158,N177,N194,N211,N228,N247,N281,N264,N298)</f>
        <v>0</v>
      </c>
      <c r="O14" s="480"/>
      <c r="P14" s="480">
        <f t="shared" ref="P14" si="20">SUM(P39,P56,P73,P90,P107,P124,P141,P158,P177,P194,P211,P228,P247,P281,P264,P298)</f>
        <v>0</v>
      </c>
      <c r="Q14" s="480"/>
      <c r="R14" s="480">
        <f t="shared" ref="R14" si="21">SUM(R39,R56,R73,R90,R107,R124,R141,R158,R177,R194,R211,R228,R247,R281,R264,R298)</f>
        <v>0</v>
      </c>
      <c r="S14" s="480"/>
      <c r="T14" s="481">
        <f t="shared" ref="T14" si="22">SUM(B14:R14)</f>
        <v>0</v>
      </c>
      <c r="U14" s="488" t="s">
        <v>228</v>
      </c>
      <c r="V14" s="461"/>
    </row>
    <row r="15" spans="1:22" hidden="1" x14ac:dyDescent="0.2">
      <c r="A15" s="604" t="s">
        <v>229</v>
      </c>
      <c r="B15" s="480">
        <f>SUM(B40,B57,B74,B91,B108,B125,B142,B159,B178,B195,B212,B229,B248,B282,B265,B299)</f>
        <v>0</v>
      </c>
      <c r="C15" s="480"/>
      <c r="D15" s="480">
        <f>SUM(D40,D57,D74,D91,D108,D125,D142,D159,D178,D195,D212,D229,D248,D282,D265,D299)</f>
        <v>0</v>
      </c>
      <c r="E15" s="480"/>
      <c r="F15" s="480">
        <f>SUM(F40,F57,F74,F91,F108,F125,F142,F159,F178,F195,F212,F229,F248,F282,F265,F299)</f>
        <v>0</v>
      </c>
      <c r="G15" s="480"/>
      <c r="H15" s="480">
        <f>SUM(H40,H57,H74,H91,H108,H125,H142,H159,H178,H195,H212,H229,H248,H282,H265,H299)</f>
        <v>0</v>
      </c>
      <c r="I15" s="480"/>
      <c r="J15" s="480">
        <f>SUM(J40,J57,J74,J91,J108,J125,J142,J159,J178,J195,J212,J229,J248,J282,J265,J299)</f>
        <v>0</v>
      </c>
      <c r="K15" s="480"/>
      <c r="L15" s="480">
        <f>SUM(L40,L57,L74,L91,L108,L125,L142,L159,L178,L195,L212,L229,L248,L282,L265,L299)</f>
        <v>0</v>
      </c>
      <c r="M15" s="480"/>
      <c r="N15" s="480">
        <f>SUM(N40,N57,N74,N91,N108,N125,N142,N159,N178,N195,N212,N229,N248,N282,N265,N299)</f>
        <v>0</v>
      </c>
      <c r="O15" s="480"/>
      <c r="P15" s="480">
        <f>SUM(P40,P57,P74,P91,P108,P125,P142,P159,P178,P195,P212,P229,P248,P282,P265,P299)</f>
        <v>0</v>
      </c>
      <c r="Q15" s="480"/>
      <c r="R15" s="480">
        <f>SUM(R40,R57,R74,R91,R108,R125,R142,R159,R178,R195,R212,R229,R248,R282,R265,R299)</f>
        <v>0</v>
      </c>
      <c r="S15" s="480"/>
      <c r="T15" s="481">
        <f t="shared" si="11"/>
        <v>0</v>
      </c>
      <c r="U15" s="488" t="s">
        <v>228</v>
      </c>
      <c r="V15" s="461"/>
    </row>
    <row r="16" spans="1:22" s="489" customFormat="1" x14ac:dyDescent="0.2">
      <c r="A16" s="484" t="s">
        <v>488</v>
      </c>
      <c r="B16" s="361">
        <f>SUM(B14:B15)</f>
        <v>0</v>
      </c>
      <c r="C16" s="276"/>
      <c r="D16" s="276">
        <f t="shared" ref="D16:R16" si="23">SUM(D14:D15)</f>
        <v>0</v>
      </c>
      <c r="E16" s="276"/>
      <c r="F16" s="276">
        <f t="shared" si="23"/>
        <v>0</v>
      </c>
      <c r="G16" s="276"/>
      <c r="H16" s="276">
        <f t="shared" si="23"/>
        <v>0</v>
      </c>
      <c r="I16" s="276"/>
      <c r="J16" s="276">
        <f t="shared" si="23"/>
        <v>0</v>
      </c>
      <c r="K16" s="276"/>
      <c r="L16" s="276">
        <f t="shared" si="23"/>
        <v>0</v>
      </c>
      <c r="M16" s="276"/>
      <c r="N16" s="276">
        <f t="shared" si="23"/>
        <v>0</v>
      </c>
      <c r="O16" s="276"/>
      <c r="P16" s="276">
        <f t="shared" si="23"/>
        <v>0</v>
      </c>
      <c r="Q16" s="276"/>
      <c r="R16" s="276">
        <f t="shared" si="23"/>
        <v>0</v>
      </c>
      <c r="S16" s="276"/>
      <c r="T16" s="485">
        <f t="shared" si="11"/>
        <v>0</v>
      </c>
      <c r="U16" s="488" t="s">
        <v>228</v>
      </c>
      <c r="V16" s="461" t="str">
        <f>IF(T16='10. DL PIV piel. Budz.kops.'!D35,"Dati pareizi","Kļūda")</f>
        <v>Dati pareizi</v>
      </c>
    </row>
    <row r="17" spans="1:23" ht="15" x14ac:dyDescent="0.25">
      <c r="A17" s="490" t="s">
        <v>231</v>
      </c>
      <c r="B17" s="491" t="e">
        <f t="shared" ref="B17:R17" si="24">B13+B16</f>
        <v>#DIV/0!</v>
      </c>
      <c r="C17" s="492"/>
      <c r="D17" s="492" t="e">
        <f t="shared" si="24"/>
        <v>#DIV/0!</v>
      </c>
      <c r="E17" s="492"/>
      <c r="F17" s="492" t="e">
        <f t="shared" si="24"/>
        <v>#DIV/0!</v>
      </c>
      <c r="G17" s="492"/>
      <c r="H17" s="492" t="e">
        <f t="shared" si="24"/>
        <v>#DIV/0!</v>
      </c>
      <c r="I17" s="492"/>
      <c r="J17" s="492" t="e">
        <f t="shared" si="24"/>
        <v>#DIV/0!</v>
      </c>
      <c r="K17" s="492"/>
      <c r="L17" s="492" t="e">
        <f t="shared" si="24"/>
        <v>#DIV/0!</v>
      </c>
      <c r="M17" s="492"/>
      <c r="N17" s="492" t="e">
        <f t="shared" si="24"/>
        <v>#DIV/0!</v>
      </c>
      <c r="O17" s="492"/>
      <c r="P17" s="492" t="e">
        <f t="shared" si="24"/>
        <v>#DIV/0!</v>
      </c>
      <c r="Q17" s="492"/>
      <c r="R17" s="492" t="e">
        <f t="shared" si="24"/>
        <v>#DIV/0!</v>
      </c>
      <c r="S17" s="492"/>
      <c r="T17" s="493" t="e">
        <f t="shared" si="11"/>
        <v>#DIV/0!</v>
      </c>
      <c r="U17" s="488" t="s">
        <v>228</v>
      </c>
    </row>
    <row r="18" spans="1:23" ht="15" x14ac:dyDescent="0.25">
      <c r="A18" s="494"/>
      <c r="B18" s="495"/>
      <c r="C18" s="495"/>
      <c r="F18" s="496"/>
      <c r="G18" s="495"/>
      <c r="H18" s="495"/>
      <c r="I18" s="495"/>
      <c r="J18" s="495"/>
      <c r="K18" s="495"/>
      <c r="L18" s="495"/>
      <c r="M18" s="495"/>
      <c r="N18" s="495"/>
      <c r="O18" s="495"/>
      <c r="P18" s="495"/>
      <c r="Q18" s="495"/>
      <c r="R18" s="495"/>
      <c r="S18" s="495"/>
      <c r="T18" s="495"/>
      <c r="U18" s="495"/>
    </row>
    <row r="19" spans="1:23" ht="15" x14ac:dyDescent="0.25">
      <c r="A19" s="495"/>
      <c r="B19" s="530" t="e">
        <f>IF(B20&gt;T5+T10-T162,"Norādītais pieejamais ES līdzfinansējums nevar būt lielāks par aprēķināto!","")</f>
        <v>#DIV/0!</v>
      </c>
      <c r="C19" s="497"/>
      <c r="D19" s="497"/>
      <c r="E19" s="497"/>
      <c r="F19" s="497"/>
      <c r="G19" s="497"/>
      <c r="H19" s="497"/>
      <c r="I19" s="497"/>
      <c r="J19" s="497"/>
      <c r="K19" s="497"/>
      <c r="L19" s="497"/>
      <c r="M19" s="497"/>
      <c r="N19" s="497"/>
      <c r="O19" s="497"/>
      <c r="P19" s="497"/>
      <c r="Q19" s="497"/>
      <c r="R19" s="497"/>
      <c r="S19" s="497"/>
      <c r="T19" s="497"/>
      <c r="U19" s="495"/>
    </row>
    <row r="20" spans="1:23" ht="15.75" thickBot="1" x14ac:dyDescent="0.3">
      <c r="A20" s="498" t="s">
        <v>333</v>
      </c>
      <c r="B20" s="104"/>
      <c r="C20" s="531"/>
      <c r="D20" s="654" t="s">
        <v>334</v>
      </c>
      <c r="E20" s="655"/>
      <c r="F20" s="655"/>
      <c r="G20" s="655"/>
      <c r="H20" s="655"/>
      <c r="I20" s="655"/>
      <c r="J20" s="655"/>
      <c r="K20" s="655"/>
      <c r="L20" s="655"/>
      <c r="M20" s="655"/>
      <c r="N20" s="655"/>
      <c r="O20" s="655"/>
      <c r="P20" s="655"/>
      <c r="Q20" s="655"/>
      <c r="R20" s="655"/>
      <c r="S20" s="655"/>
      <c r="T20" s="655"/>
      <c r="U20" s="655"/>
      <c r="W20" s="599">
        <f>IF(B20=0,1,IF(B20&gt;'PIV 2.piel.-1'!T5,1,B20/'PIV 2.piel.-1'!T5))</f>
        <v>1</v>
      </c>
    </row>
    <row r="21" spans="1:23" ht="15.75" hidden="1" thickBot="1" x14ac:dyDescent="0.3">
      <c r="A21" s="532" t="s">
        <v>232</v>
      </c>
      <c r="B21" s="50"/>
      <c r="C21" s="531"/>
      <c r="D21" s="656" t="s">
        <v>233</v>
      </c>
      <c r="E21" s="656"/>
      <c r="F21" s="656"/>
      <c r="G21" s="656"/>
      <c r="H21" s="656"/>
      <c r="I21" s="656"/>
      <c r="J21" s="656"/>
      <c r="K21" s="656"/>
      <c r="L21" s="656"/>
      <c r="M21" s="656"/>
      <c r="N21" s="656"/>
      <c r="O21" s="656"/>
      <c r="P21" s="656"/>
      <c r="Q21" s="656"/>
      <c r="R21" s="656"/>
      <c r="S21" s="656"/>
      <c r="T21" s="656"/>
      <c r="U21" s="656"/>
      <c r="W21" s="386" t="e">
        <f>IF(B21&gt;'PIV 2.piel.-1'!T5,1,B21/'PIV 2.piel.-1'!T5)</f>
        <v>#DIV/0!</v>
      </c>
    </row>
    <row r="22" spans="1:23" ht="16.5" thickTop="1" thickBot="1" x14ac:dyDescent="0.25">
      <c r="A22" s="503" t="s">
        <v>234</v>
      </c>
      <c r="B22" s="51"/>
      <c r="C22" s="505"/>
      <c r="D22" s="657" t="s">
        <v>337</v>
      </c>
      <c r="E22" s="658"/>
      <c r="F22" s="658"/>
      <c r="G22" s="658"/>
      <c r="H22" s="658"/>
      <c r="I22" s="658"/>
      <c r="J22" s="658"/>
      <c r="K22" s="658"/>
      <c r="L22" s="658"/>
      <c r="M22" s="658"/>
      <c r="N22" s="658"/>
      <c r="O22" s="658"/>
      <c r="P22" s="658"/>
      <c r="Q22" s="658"/>
      <c r="R22" s="658"/>
      <c r="S22" s="658"/>
      <c r="T22" s="658"/>
      <c r="U22" s="658"/>
    </row>
    <row r="23" spans="1:23" ht="12.75" hidden="1" customHeight="1" thickTop="1" x14ac:dyDescent="0.25">
      <c r="A23" s="506"/>
      <c r="B23" s="506"/>
      <c r="C23" s="506"/>
      <c r="D23" s="506"/>
      <c r="E23" s="506"/>
      <c r="F23" s="506"/>
      <c r="G23" s="506"/>
      <c r="H23" s="506"/>
      <c r="I23" s="506"/>
      <c r="J23" s="506"/>
      <c r="K23" s="506"/>
      <c r="L23" s="506"/>
      <c r="M23" s="506"/>
      <c r="N23" s="506"/>
      <c r="O23" s="506"/>
      <c r="P23" s="506"/>
      <c r="Q23" s="506"/>
      <c r="R23" s="506"/>
      <c r="S23" s="506"/>
      <c r="T23" s="506"/>
      <c r="U23" s="506"/>
    </row>
    <row r="24" spans="1:23" ht="12.75" hidden="1" customHeight="1" x14ac:dyDescent="0.25">
      <c r="A24" s="506"/>
      <c r="B24" s="506">
        <f>IF($B$22=0,1,IF($B$22&gt;B28,0,IF($B$22=B28,2,1)))</f>
        <v>1</v>
      </c>
      <c r="C24" s="506"/>
      <c r="D24" s="506">
        <f t="shared" ref="D24" si="25">IF($B$22=0,1,IF($B$22&gt;D28,0,IF($B$22=D28,2,1)))</f>
        <v>1</v>
      </c>
      <c r="E24" s="506"/>
      <c r="F24" s="506">
        <f>IF($B$22=0,1,IF($B$22&gt;F28,0,IF($B$22=F28,2,1)))</f>
        <v>1</v>
      </c>
      <c r="G24" s="506"/>
      <c r="H24" s="506">
        <f t="shared" ref="H24" si="26">IF($B$22=0,1,IF($B$22&gt;H28,0,IF($B$22=H28,2,1)))</f>
        <v>1</v>
      </c>
      <c r="I24" s="506"/>
      <c r="J24" s="506">
        <f t="shared" ref="J24" si="27">IF($B$22=0,1,IF($B$22&gt;J28,0,IF($B$22=J28,2,1)))</f>
        <v>1</v>
      </c>
      <c r="K24" s="506"/>
      <c r="L24" s="506">
        <f t="shared" ref="L24" si="28">IF($B$22=0,1,IF($B$22&gt;L28,0,IF($B$22=L28,2,1)))</f>
        <v>1</v>
      </c>
      <c r="M24" s="506"/>
      <c r="N24" s="506">
        <f t="shared" ref="N24" si="29">IF($B$22=0,1,IF($B$22&gt;N28,0,IF($B$22=N28,2,1)))</f>
        <v>1</v>
      </c>
      <c r="O24" s="506"/>
      <c r="P24" s="506">
        <f t="shared" ref="P24" si="30">IF($B$22=0,1,IF($B$22&gt;P28,0,IF($B$22=P28,2,1)))</f>
        <v>1</v>
      </c>
      <c r="Q24" s="506"/>
      <c r="R24" s="506">
        <f t="shared" ref="R24" si="31">IF($B$22=0,1,IF($B$22&gt;R28,0,IF($B$22=R28,2,1)))</f>
        <v>1</v>
      </c>
      <c r="S24" s="506"/>
      <c r="T24" s="506"/>
      <c r="U24" s="506"/>
    </row>
    <row r="25" spans="1:23" ht="12.75" customHeight="1" thickTop="1" x14ac:dyDescent="0.25">
      <c r="A25" s="506"/>
      <c r="B25" s="506"/>
      <c r="C25" s="506"/>
      <c r="D25" s="506"/>
      <c r="E25" s="506"/>
      <c r="F25" s="506"/>
      <c r="G25" s="506"/>
      <c r="H25" s="506"/>
      <c r="I25" s="506"/>
      <c r="J25" s="506"/>
      <c r="K25" s="506"/>
      <c r="L25" s="506"/>
      <c r="M25" s="506"/>
      <c r="N25" s="506"/>
      <c r="O25" s="506"/>
      <c r="P25" s="506"/>
      <c r="Q25" s="506"/>
      <c r="R25" s="506"/>
      <c r="S25" s="506"/>
      <c r="T25" s="506"/>
      <c r="U25" s="506"/>
    </row>
    <row r="26" spans="1:23" ht="21" x14ac:dyDescent="0.35">
      <c r="A26" s="475" t="s">
        <v>235</v>
      </c>
      <c r="B26" s="495"/>
      <c r="C26" s="495"/>
      <c r="F26" s="495"/>
      <c r="G26" s="495"/>
      <c r="H26" s="495"/>
      <c r="I26" s="495"/>
      <c r="N26" s="495"/>
      <c r="O26" s="495"/>
      <c r="P26" s="495"/>
      <c r="Q26" s="495"/>
      <c r="R26" s="495"/>
      <c r="S26" s="495"/>
      <c r="T26" s="507"/>
      <c r="U26" s="495"/>
    </row>
    <row r="27" spans="1:23" ht="24" customHeight="1" x14ac:dyDescent="0.2">
      <c r="A27" s="508" t="s">
        <v>3</v>
      </c>
      <c r="B27" s="509">
        <f>'Dati par projektu'!$C$4</f>
        <v>0</v>
      </c>
      <c r="C27" s="510"/>
      <c r="D27" s="510"/>
      <c r="E27" s="510"/>
      <c r="F27" s="509">
        <f>'Dati par projektu'!$C$5</f>
        <v>0</v>
      </c>
      <c r="G27" s="510"/>
      <c r="H27" s="511"/>
      <c r="I27" s="511"/>
      <c r="J27" s="511" t="s">
        <v>308</v>
      </c>
      <c r="K27" s="512"/>
      <c r="L27" s="513">
        <f>'1.1.A. Iesniedzējs'!C36</f>
        <v>1</v>
      </c>
      <c r="M27" s="511"/>
      <c r="N27" s="514" t="s">
        <v>307</v>
      </c>
      <c r="O27" s="514"/>
      <c r="P27" s="514"/>
      <c r="Q27" s="514"/>
      <c r="R27" s="514"/>
      <c r="S27" s="514"/>
      <c r="T27" s="514"/>
      <c r="U27" s="514"/>
      <c r="W27" s="386">
        <f>IF(F27=Dati!$J$3,1,IF(F27=Dati!$J$4,2,IF(F27=Dati!$J$5,3,0)))</f>
        <v>0</v>
      </c>
    </row>
    <row r="28" spans="1:23" x14ac:dyDescent="0.2">
      <c r="A28" s="476" t="s">
        <v>221</v>
      </c>
      <c r="B28" s="477">
        <f>B$3</f>
        <v>2023</v>
      </c>
      <c r="C28" s="477"/>
      <c r="D28" s="477">
        <f>D$3</f>
        <v>2024</v>
      </c>
      <c r="E28" s="477"/>
      <c r="F28" s="477">
        <f>F$3</f>
        <v>2025</v>
      </c>
      <c r="G28" s="477"/>
      <c r="H28" s="477" t="str">
        <f>H$3</f>
        <v>X</v>
      </c>
      <c r="I28" s="477"/>
      <c r="J28" s="477" t="str">
        <f>J$3</f>
        <v>X</v>
      </c>
      <c r="K28" s="477"/>
      <c r="L28" s="477" t="str">
        <f>L$3</f>
        <v>X</v>
      </c>
      <c r="M28" s="477"/>
      <c r="N28" s="477" t="str">
        <f>N$3</f>
        <v>X</v>
      </c>
      <c r="O28" s="477"/>
      <c r="P28" s="477" t="str">
        <f>P$3</f>
        <v>X</v>
      </c>
      <c r="Q28" s="477"/>
      <c r="R28" s="477" t="str">
        <f>R$3</f>
        <v>X</v>
      </c>
      <c r="S28" s="477"/>
      <c r="T28" s="477"/>
      <c r="U28" s="477"/>
    </row>
    <row r="29" spans="1:23" x14ac:dyDescent="0.2">
      <c r="A29" s="515"/>
      <c r="B29" s="478" t="s">
        <v>222</v>
      </c>
      <c r="C29" s="478"/>
      <c r="D29" s="478" t="s">
        <v>222</v>
      </c>
      <c r="E29" s="478"/>
      <c r="F29" s="478" t="s">
        <v>222</v>
      </c>
      <c r="G29" s="478"/>
      <c r="H29" s="478" t="s">
        <v>222</v>
      </c>
      <c r="I29" s="478"/>
      <c r="J29" s="478" t="s">
        <v>222</v>
      </c>
      <c r="K29" s="478"/>
      <c r="L29" s="478" t="s">
        <v>222</v>
      </c>
      <c r="M29" s="478"/>
      <c r="N29" s="478" t="s">
        <v>222</v>
      </c>
      <c r="O29" s="478"/>
      <c r="P29" s="478" t="s">
        <v>222</v>
      </c>
      <c r="Q29" s="478"/>
      <c r="R29" s="478" t="s">
        <v>222</v>
      </c>
      <c r="S29" s="478"/>
      <c r="T29" s="478" t="s">
        <v>112</v>
      </c>
      <c r="U29" s="478" t="s">
        <v>59</v>
      </c>
    </row>
    <row r="30" spans="1:23" ht="12.75" customHeight="1" x14ac:dyDescent="0.2">
      <c r="A30" s="516" t="str">
        <f>A$5</f>
        <v>Attīstības un noturības mehānisma finansējums</v>
      </c>
      <c r="B30" s="517">
        <f>(B38*$L$27)*$W$20</f>
        <v>0</v>
      </c>
      <c r="C30" s="517"/>
      <c r="D30" s="517">
        <f t="shared" ref="D30" si="32">(D38*$L$27)*$W$20</f>
        <v>0</v>
      </c>
      <c r="E30" s="517"/>
      <c r="F30" s="517">
        <f t="shared" ref="F30" si="33">(F38*$L$27)*$W$20</f>
        <v>0</v>
      </c>
      <c r="G30" s="517"/>
      <c r="H30" s="517">
        <f t="shared" ref="H30" si="34">(H38*$L$27)*$W$20</f>
        <v>0</v>
      </c>
      <c r="I30" s="517"/>
      <c r="J30" s="517">
        <f t="shared" ref="J30" si="35">(J38*$L$27)*$W$20</f>
        <v>0</v>
      </c>
      <c r="K30" s="517"/>
      <c r="L30" s="517">
        <f t="shared" ref="L30" si="36">(L38*$L$27)*$W$20</f>
        <v>0</v>
      </c>
      <c r="M30" s="517"/>
      <c r="N30" s="517">
        <f t="shared" ref="N30" si="37">(N38*$L$27)*$W$20</f>
        <v>0</v>
      </c>
      <c r="O30" s="517"/>
      <c r="P30" s="517">
        <f t="shared" ref="P30" si="38">(P38*$L$27)*$W$20</f>
        <v>0</v>
      </c>
      <c r="Q30" s="517"/>
      <c r="R30" s="517">
        <f t="shared" ref="R30" si="39">(R38*$L$27)*$W$20</f>
        <v>0</v>
      </c>
      <c r="S30" s="517"/>
      <c r="T30" s="481">
        <f t="shared" ref="T30:T38" si="40">SUM(B30:R30)</f>
        <v>0</v>
      </c>
      <c r="U30" s="482" t="e">
        <f>T30/T$38</f>
        <v>#DIV/0!</v>
      </c>
    </row>
    <row r="31" spans="1:23" ht="12.75" hidden="1" customHeight="1" x14ac:dyDescent="0.2">
      <c r="A31" s="604">
        <f>A$6</f>
        <v>0</v>
      </c>
      <c r="B31" s="517"/>
      <c r="C31" s="517"/>
      <c r="D31" s="517"/>
      <c r="E31" s="517"/>
      <c r="F31" s="517"/>
      <c r="G31" s="517"/>
      <c r="H31" s="517"/>
      <c r="I31" s="517"/>
      <c r="J31" s="517"/>
      <c r="K31" s="517"/>
      <c r="L31" s="517"/>
      <c r="M31" s="517"/>
      <c r="N31" s="517"/>
      <c r="O31" s="517"/>
      <c r="P31" s="517"/>
      <c r="Q31" s="517"/>
      <c r="R31" s="517"/>
      <c r="S31" s="517"/>
      <c r="T31" s="481">
        <f t="shared" si="40"/>
        <v>0</v>
      </c>
      <c r="U31" s="482"/>
    </row>
    <row r="32" spans="1:23" ht="12.75" hidden="1" customHeight="1" x14ac:dyDescent="0.2">
      <c r="A32" s="604" t="str">
        <f>A$7</f>
        <v>Valsts budžeta finansējums</v>
      </c>
      <c r="B32" s="517"/>
      <c r="C32" s="517"/>
      <c r="D32" s="517"/>
      <c r="E32" s="517"/>
      <c r="F32" s="517"/>
      <c r="G32" s="517"/>
      <c r="H32" s="517"/>
      <c r="I32" s="517"/>
      <c r="J32" s="517"/>
      <c r="K32" s="517"/>
      <c r="L32" s="517"/>
      <c r="M32" s="517"/>
      <c r="N32" s="517"/>
      <c r="O32" s="517"/>
      <c r="P32" s="517"/>
      <c r="Q32" s="517"/>
      <c r="R32" s="517"/>
      <c r="S32" s="517"/>
      <c r="T32" s="481">
        <f t="shared" si="40"/>
        <v>0</v>
      </c>
      <c r="U32" s="482" t="e">
        <f t="shared" ref="U32:U38" si="41">T32/T$38</f>
        <v>#DIV/0!</v>
      </c>
    </row>
    <row r="33" spans="1:23" ht="12.75" hidden="1" customHeight="1" x14ac:dyDescent="0.2">
      <c r="A33" s="604" t="str">
        <f>A$8</f>
        <v>Valsts budžeta dotācija pašvaldībām</v>
      </c>
      <c r="B33" s="518"/>
      <c r="C33" s="518"/>
      <c r="D33" s="518"/>
      <c r="E33" s="518"/>
      <c r="F33" s="518"/>
      <c r="G33" s="518"/>
      <c r="H33" s="518"/>
      <c r="I33" s="518"/>
      <c r="J33" s="518"/>
      <c r="K33" s="518"/>
      <c r="L33" s="518"/>
      <c r="M33" s="518"/>
      <c r="N33" s="518"/>
      <c r="O33" s="518"/>
      <c r="P33" s="518"/>
      <c r="Q33" s="518"/>
      <c r="R33" s="518"/>
      <c r="S33" s="518"/>
      <c r="T33" s="481">
        <f t="shared" si="40"/>
        <v>0</v>
      </c>
      <c r="U33" s="482" t="e">
        <f t="shared" si="41"/>
        <v>#DIV/0!</v>
      </c>
    </row>
    <row r="34" spans="1:23" ht="12.75" customHeight="1" x14ac:dyDescent="0.2">
      <c r="A34" s="483" t="str">
        <f>A$9</f>
        <v>Pašvaldības finansējums</v>
      </c>
      <c r="B34" s="518">
        <f>IF($W$27=1,B38-B30-B33-B35,0)</f>
        <v>0</v>
      </c>
      <c r="C34" s="518"/>
      <c r="D34" s="518">
        <f>IF($W$27=1,D38-D30-D33-D35,0)</f>
        <v>0</v>
      </c>
      <c r="E34" s="518"/>
      <c r="F34" s="518">
        <f>IF($W$27=1,F38-F30-F33-F35,0)</f>
        <v>0</v>
      </c>
      <c r="G34" s="518"/>
      <c r="H34" s="518">
        <f>IF($W$27=1,H38-H30-H33-H35,0)</f>
        <v>0</v>
      </c>
      <c r="I34" s="518"/>
      <c r="J34" s="518">
        <f>IF($W$27=1,J38-J30-J33-J35,0)</f>
        <v>0</v>
      </c>
      <c r="K34" s="518"/>
      <c r="L34" s="518">
        <f>IF($W$27=1,L38-L30-L33-L35,0)</f>
        <v>0</v>
      </c>
      <c r="M34" s="518"/>
      <c r="N34" s="518">
        <f>IF($W$27=1,N38-N30-N33-N35,0)</f>
        <v>0</v>
      </c>
      <c r="O34" s="518"/>
      <c r="P34" s="518">
        <f>IF($W$27=1,P38-P30-P33-P35,0)</f>
        <v>0</v>
      </c>
      <c r="Q34" s="518"/>
      <c r="R34" s="518">
        <f>IF($W$27=1,R38-R30-R33-R35,0)</f>
        <v>0</v>
      </c>
      <c r="S34" s="518"/>
      <c r="T34" s="481">
        <f t="shared" si="40"/>
        <v>0</v>
      </c>
      <c r="U34" s="482" t="e">
        <f t="shared" si="41"/>
        <v>#DIV/0!</v>
      </c>
    </row>
    <row r="35" spans="1:23" s="305" customFormat="1" ht="12.75" customHeight="1" x14ac:dyDescent="0.2">
      <c r="A35" s="483" t="str">
        <f>A$10</f>
        <v>Cits publiskais finansējums</v>
      </c>
      <c r="B35" s="518">
        <f>IF($W$27=2,B38-B30,0)</f>
        <v>0</v>
      </c>
      <c r="C35" s="518"/>
      <c r="D35" s="518">
        <f t="shared" ref="D35" si="42">IF($W$27=2,D38-D30,0)</f>
        <v>0</v>
      </c>
      <c r="E35" s="518"/>
      <c r="F35" s="518">
        <f t="shared" ref="F35" si="43">IF($W$27=2,F38-F30,0)</f>
        <v>0</v>
      </c>
      <c r="G35" s="518"/>
      <c r="H35" s="518">
        <f t="shared" ref="H35" si="44">IF($W$27=2,H38-H30,0)</f>
        <v>0</v>
      </c>
      <c r="I35" s="518"/>
      <c r="J35" s="518">
        <f t="shared" ref="J35" si="45">IF($W$27=2,J38-J30,0)</f>
        <v>0</v>
      </c>
      <c r="K35" s="518"/>
      <c r="L35" s="518">
        <f t="shared" ref="L35" si="46">IF($W$27=2,L38-L30,0)</f>
        <v>0</v>
      </c>
      <c r="M35" s="518"/>
      <c r="N35" s="518">
        <f t="shared" ref="N35" si="47">IF($W$27=2,N38-N30,0)</f>
        <v>0</v>
      </c>
      <c r="O35" s="518"/>
      <c r="P35" s="518">
        <f t="shared" ref="P35" si="48">IF($W$27=2,P38-P30,0)</f>
        <v>0</v>
      </c>
      <c r="Q35" s="518"/>
      <c r="R35" s="518">
        <f t="shared" ref="R35" si="49">IF($W$27=2,R38-R30,0)</f>
        <v>0</v>
      </c>
      <c r="S35" s="518"/>
      <c r="T35" s="481">
        <f t="shared" si="40"/>
        <v>0</v>
      </c>
      <c r="U35" s="482" t="e">
        <f t="shared" si="41"/>
        <v>#DIV/0!</v>
      </c>
    </row>
    <row r="36" spans="1:23" ht="12.75" customHeight="1" x14ac:dyDescent="0.2">
      <c r="A36" s="484" t="str">
        <f>A$11</f>
        <v>Publiskās attiecināmās izmaksas</v>
      </c>
      <c r="B36" s="361">
        <f>SUM(B30:B35)</f>
        <v>0</v>
      </c>
      <c r="C36" s="361"/>
      <c r="D36" s="361">
        <f>SUM(D30:D35)</f>
        <v>0</v>
      </c>
      <c r="E36" s="361"/>
      <c r="F36" s="361">
        <f>SUM(F30:F35)</f>
        <v>0</v>
      </c>
      <c r="G36" s="361"/>
      <c r="H36" s="361">
        <f>SUM(H30:H35)</f>
        <v>0</v>
      </c>
      <c r="I36" s="361"/>
      <c r="J36" s="361">
        <f>SUM(J30:J35)</f>
        <v>0</v>
      </c>
      <c r="K36" s="361"/>
      <c r="L36" s="361">
        <f>SUM(L30:L35)</f>
        <v>0</v>
      </c>
      <c r="M36" s="361"/>
      <c r="N36" s="361">
        <f>SUM(N30:N35)</f>
        <v>0</v>
      </c>
      <c r="O36" s="361"/>
      <c r="P36" s="361">
        <f>SUM(P30:P35)</f>
        <v>0</v>
      </c>
      <c r="Q36" s="361"/>
      <c r="R36" s="361">
        <f>SUM(R30:R35)</f>
        <v>0</v>
      </c>
      <c r="S36" s="361"/>
      <c r="T36" s="485">
        <f t="shared" si="40"/>
        <v>0</v>
      </c>
      <c r="U36" s="486" t="e">
        <f t="shared" si="41"/>
        <v>#DIV/0!</v>
      </c>
    </row>
    <row r="37" spans="1:23" ht="12.75" customHeight="1" x14ac:dyDescent="0.2">
      <c r="A37" s="483" t="str">
        <f>A$12</f>
        <v>Privātais finansējums</v>
      </c>
      <c r="B37" s="518">
        <f>IF($W$27=3,B38-B30,0)</f>
        <v>0</v>
      </c>
      <c r="C37" s="518"/>
      <c r="D37" s="518">
        <f t="shared" ref="D37" si="50">IF($W$27=3,D38-D30,0)</f>
        <v>0</v>
      </c>
      <c r="E37" s="518"/>
      <c r="F37" s="518">
        <f t="shared" ref="F37" si="51">IF($W$27=3,F38-F30,0)</f>
        <v>0</v>
      </c>
      <c r="G37" s="518"/>
      <c r="H37" s="518">
        <f t="shared" ref="H37" si="52">IF($W$27=3,H38-H30,0)</f>
        <v>0</v>
      </c>
      <c r="I37" s="518"/>
      <c r="J37" s="518">
        <f t="shared" ref="J37" si="53">IF($W$27=3,J38-J30,0)</f>
        <v>0</v>
      </c>
      <c r="K37" s="518"/>
      <c r="L37" s="518">
        <f t="shared" ref="L37" si="54">IF($W$27=3,L38-L30,0)</f>
        <v>0</v>
      </c>
      <c r="M37" s="518"/>
      <c r="N37" s="518">
        <f t="shared" ref="N37" si="55">IF($W$27=3,N38-N30,0)</f>
        <v>0</v>
      </c>
      <c r="O37" s="518"/>
      <c r="P37" s="518">
        <f t="shared" ref="P37" si="56">IF($W$27=3,P38-P30,0)</f>
        <v>0</v>
      </c>
      <c r="Q37" s="518"/>
      <c r="R37" s="518">
        <f t="shared" ref="R37" si="57">IF($W$27=3,R38-R30,0)</f>
        <v>0</v>
      </c>
      <c r="S37" s="518"/>
      <c r="T37" s="481">
        <f t="shared" si="40"/>
        <v>0</v>
      </c>
      <c r="U37" s="482" t="e">
        <f t="shared" si="41"/>
        <v>#DIV/0!</v>
      </c>
    </row>
    <row r="38" spans="1:23" ht="12.75" customHeight="1" x14ac:dyDescent="0.2">
      <c r="A38" s="484" t="str">
        <f>A$13</f>
        <v>Kopējās attiecināmās izmaksas</v>
      </c>
      <c r="B38" s="361">
        <f>IF(B24=2,'1.1.A. Iesniedzējs'!H36,'1.1.A. Iesniedzējs'!H36*B24)</f>
        <v>0</v>
      </c>
      <c r="C38" s="361"/>
      <c r="D38" s="361">
        <f>IF(D24=2,'1.1.A. Iesniedzējs'!J36+'1.1.A. Iesniedzējs'!H36,'1.1.A. Iesniedzējs'!J36*D24)</f>
        <v>0</v>
      </c>
      <c r="E38" s="361"/>
      <c r="F38" s="361">
        <f>IF(F24=2,'1.1.A. Iesniedzējs'!L36+'1.1.A. Iesniedzējs'!J36+'1.1.A. Iesniedzējs'!H36,'1.1.A. Iesniedzējs'!L36*F24)</f>
        <v>0</v>
      </c>
      <c r="G38" s="361"/>
      <c r="H38" s="361">
        <f>IF(H24=2,'1.1.A. Iesniedzējs'!N36+'1.1.A. Iesniedzējs'!L36+'1.1.A. Iesniedzējs'!J36+'1.1.A. Iesniedzējs'!H36,'1.1.A. Iesniedzējs'!N36*H24)</f>
        <v>0</v>
      </c>
      <c r="I38" s="361"/>
      <c r="J38" s="361">
        <f>IF(J24=2,'1.1.A. Iesniedzējs'!P36,'1.1.A. Iesniedzējs'!P36*J24)</f>
        <v>0</v>
      </c>
      <c r="K38" s="361"/>
      <c r="L38" s="361">
        <f>IF(L24=2,'1.1.A. Iesniedzējs'!R36,'1.1.A. Iesniedzējs'!R36*L24)</f>
        <v>0</v>
      </c>
      <c r="M38" s="361"/>
      <c r="N38" s="361">
        <f>IF(N24=2,'1.1.A. Iesniedzējs'!T36,'1.1.A. Iesniedzējs'!T36*N24)</f>
        <v>0</v>
      </c>
      <c r="O38" s="361"/>
      <c r="P38" s="361">
        <f>IF(P24=2,'1.1.A. Iesniedzējs'!V36,'1.1.A. Iesniedzējs'!V36*P24)</f>
        <v>0</v>
      </c>
      <c r="Q38" s="361"/>
      <c r="R38" s="361">
        <f>IF(R24=2,'1.1.A. Iesniedzējs'!X36,'1.1.A. Iesniedzējs'!X36*R24)</f>
        <v>0</v>
      </c>
      <c r="S38" s="361"/>
      <c r="T38" s="485">
        <f t="shared" si="40"/>
        <v>0</v>
      </c>
      <c r="U38" s="486" t="e">
        <f t="shared" si="41"/>
        <v>#DIV/0!</v>
      </c>
    </row>
    <row r="39" spans="1:23" ht="12.75" hidden="1" customHeight="1" x14ac:dyDescent="0.2">
      <c r="A39" s="604" t="str">
        <f>A$14</f>
        <v>Publiskās neattiecināmās izmaksas</v>
      </c>
      <c r="B39" s="518">
        <f>IF($W$27=1,B41,IF($W$27=2,B41,0))</f>
        <v>0</v>
      </c>
      <c r="C39" s="518"/>
      <c r="D39" s="518">
        <f t="shared" ref="D39" si="58">IF($W$27=1,D41,IF($W$27=2,D41,0))</f>
        <v>0</v>
      </c>
      <c r="E39" s="518"/>
      <c r="F39" s="518">
        <f t="shared" ref="F39" si="59">IF($W$27=1,F41,IF($W$27=2,F41,0))</f>
        <v>0</v>
      </c>
      <c r="G39" s="518"/>
      <c r="H39" s="518">
        <f t="shared" ref="H39" si="60">IF($W$27=1,H41,IF($W$27=2,H41,0))</f>
        <v>0</v>
      </c>
      <c r="I39" s="518"/>
      <c r="J39" s="518">
        <f t="shared" ref="J39" si="61">IF($W$27=1,J41,IF($W$27=2,J41,0))</f>
        <v>0</v>
      </c>
      <c r="K39" s="518"/>
      <c r="L39" s="518">
        <f t="shared" ref="L39" si="62">IF($W$27=1,L41,IF($W$27=2,L41,0))</f>
        <v>0</v>
      </c>
      <c r="M39" s="518"/>
      <c r="N39" s="518">
        <f t="shared" ref="N39" si="63">IF($W$27=1,N41,IF($W$27=2,N41,0))</f>
        <v>0</v>
      </c>
      <c r="O39" s="518"/>
      <c r="P39" s="518">
        <f t="shared" ref="P39" si="64">IF($W$27=1,P41,IF($W$27=2,P41,0))</f>
        <v>0</v>
      </c>
      <c r="Q39" s="518"/>
      <c r="R39" s="518">
        <f t="shared" ref="R39" si="65">IF($W$27=1,R41,IF($W$27=2,R41,0))</f>
        <v>0</v>
      </c>
      <c r="S39" s="518"/>
      <c r="T39" s="481">
        <f>SUM(B39:R39)</f>
        <v>0</v>
      </c>
      <c r="U39" s="519" t="s">
        <v>228</v>
      </c>
    </row>
    <row r="40" spans="1:23" ht="12.75" hidden="1" customHeight="1" x14ac:dyDescent="0.2">
      <c r="A40" s="604" t="str">
        <f>A$15</f>
        <v>Privātās neattiecināmās izmaksas</v>
      </c>
      <c r="B40" s="518">
        <f>IF($W$27=3,B41,IF($W$27=4,B41,0))</f>
        <v>0</v>
      </c>
      <c r="C40" s="518"/>
      <c r="D40" s="518">
        <f t="shared" ref="D40" si="66">IF($W$27=3,D41,IF($W$27=4,D41,0))</f>
        <v>0</v>
      </c>
      <c r="E40" s="518"/>
      <c r="F40" s="518">
        <f t="shared" ref="F40" si="67">IF($W$27=3,F41,IF($W$27=4,F41,0))</f>
        <v>0</v>
      </c>
      <c r="G40" s="518"/>
      <c r="H40" s="518">
        <f t="shared" ref="H40" si="68">IF($W$27=3,H41,IF($W$27=4,H41,0))</f>
        <v>0</v>
      </c>
      <c r="I40" s="518"/>
      <c r="J40" s="518">
        <f t="shared" ref="J40" si="69">IF($W$27=3,J41,IF($W$27=4,J41,0))</f>
        <v>0</v>
      </c>
      <c r="K40" s="518"/>
      <c r="L40" s="518">
        <f t="shared" ref="L40" si="70">IF($W$27=3,L41,IF($W$27=4,L41,0))</f>
        <v>0</v>
      </c>
      <c r="M40" s="518"/>
      <c r="N40" s="518">
        <f t="shared" ref="N40" si="71">IF($W$27=3,N41,IF($W$27=4,N41,0))</f>
        <v>0</v>
      </c>
      <c r="O40" s="518"/>
      <c r="P40" s="518">
        <f t="shared" ref="P40" si="72">IF($W$27=3,P41,IF($W$27=4,P41,0))</f>
        <v>0</v>
      </c>
      <c r="Q40" s="518"/>
      <c r="R40" s="518">
        <f t="shared" ref="R40" si="73">IF($W$27=3,R41,IF($W$27=4,R41,0))</f>
        <v>0</v>
      </c>
      <c r="S40" s="518"/>
      <c r="T40" s="481">
        <f>SUM(B40:R40)</f>
        <v>0</v>
      </c>
      <c r="U40" s="519" t="s">
        <v>228</v>
      </c>
    </row>
    <row r="41" spans="1:23" ht="12.75" customHeight="1" x14ac:dyDescent="0.2">
      <c r="A41" s="484" t="str">
        <f>A$16</f>
        <v>Finansējuma saņēmēja papildu ieguldījumi</v>
      </c>
      <c r="B41" s="609">
        <f>IF(B24=2,'1.1.A. Iesniedzējs'!I36,'1.1.A. Iesniedzējs'!I36*B24)</f>
        <v>0</v>
      </c>
      <c r="C41" s="609"/>
      <c r="D41" s="609">
        <f>IF(D24=2,'1.1.A. Iesniedzējs'!K36+'1.1.A. Iesniedzējs'!I36,'1.1.A. Iesniedzējs'!K36*D24)</f>
        <v>0</v>
      </c>
      <c r="E41" s="609"/>
      <c r="F41" s="609">
        <f>IF(F24=2,'1.1.A. Iesniedzējs'!M36+'1.1.A. Iesniedzējs'!K36+'1.1.A. Iesniedzējs'!I36,'1.1.A. Iesniedzējs'!M36*F24)</f>
        <v>0</v>
      </c>
      <c r="G41" s="609"/>
      <c r="H41" s="609">
        <f>IF(H24=2,'1.1.A. Iesniedzējs'!O36+'1.1.A. Iesniedzējs'!M36+'1.1.A. Iesniedzējs'!K36+'1.1.A. Iesniedzējs'!I36,'1.1.A. Iesniedzējs'!O36*H24)</f>
        <v>0</v>
      </c>
      <c r="I41" s="609"/>
      <c r="J41" s="609">
        <f>IF(J24=2,'1.1.A. Iesniedzējs'!Q36,'1.1.A. Iesniedzējs'!Q36*J24)</f>
        <v>0</v>
      </c>
      <c r="K41" s="609"/>
      <c r="L41" s="609">
        <f>IF(L24=2,'1.1.A. Iesniedzējs'!S36,'1.1.A. Iesniedzējs'!S36*L24)</f>
        <v>0</v>
      </c>
      <c r="M41" s="609"/>
      <c r="N41" s="609">
        <f>IF(N24=2,'1.1.A. Iesniedzējs'!U36,'1.1.A. Iesniedzējs'!U36*N24)</f>
        <v>0</v>
      </c>
      <c r="O41" s="609"/>
      <c r="P41" s="609">
        <f>IF(P24=2,'1.1.A. Iesniedzējs'!W36,'1.1.A. Iesniedzējs'!W36*P24)</f>
        <v>0</v>
      </c>
      <c r="Q41" s="609"/>
      <c r="R41" s="609">
        <f>IF(R24=2,'1.1.A. Iesniedzējs'!Y36,'1.1.A. Iesniedzējs'!Y36*R24)</f>
        <v>0</v>
      </c>
      <c r="S41" s="361"/>
      <c r="T41" s="481">
        <f>SUM(B41:R41)</f>
        <v>0</v>
      </c>
      <c r="U41" s="519" t="s">
        <v>228</v>
      </c>
    </row>
    <row r="42" spans="1:23" ht="12.75" customHeight="1" x14ac:dyDescent="0.25">
      <c r="A42" s="490" t="str">
        <f>A$17</f>
        <v>Kopējās izmaksas</v>
      </c>
      <c r="B42" s="491">
        <f>B38+B41</f>
        <v>0</v>
      </c>
      <c r="C42" s="491"/>
      <c r="D42" s="491">
        <f t="shared" ref="D42" si="74">D38+D41</f>
        <v>0</v>
      </c>
      <c r="E42" s="491"/>
      <c r="F42" s="491">
        <f t="shared" ref="F42" si="75">F38+F41</f>
        <v>0</v>
      </c>
      <c r="G42" s="491"/>
      <c r="H42" s="491">
        <f t="shared" ref="H42" si="76">H38+H41</f>
        <v>0</v>
      </c>
      <c r="I42" s="491"/>
      <c r="J42" s="491">
        <f t="shared" ref="J42" si="77">J38+J41</f>
        <v>0</v>
      </c>
      <c r="K42" s="491"/>
      <c r="L42" s="491">
        <f t="shared" ref="L42" si="78">L38+L41</f>
        <v>0</v>
      </c>
      <c r="M42" s="491"/>
      <c r="N42" s="491">
        <f t="shared" ref="N42" si="79">N38+N41</f>
        <v>0</v>
      </c>
      <c r="O42" s="491"/>
      <c r="P42" s="491">
        <f t="shared" ref="P42" si="80">P38+P41</f>
        <v>0</v>
      </c>
      <c r="Q42" s="491"/>
      <c r="R42" s="491">
        <f t="shared" ref="R42" si="81">R38+R41</f>
        <v>0</v>
      </c>
      <c r="S42" s="491"/>
      <c r="T42" s="493">
        <f>SUM(B42:R42)</f>
        <v>0</v>
      </c>
      <c r="U42" s="519" t="s">
        <v>228</v>
      </c>
    </row>
    <row r="43" spans="1:23" ht="12.75" customHeight="1" x14ac:dyDescent="0.25">
      <c r="A43" s="506"/>
      <c r="B43" s="506"/>
      <c r="C43" s="506"/>
      <c r="D43" s="506"/>
      <c r="E43" s="506"/>
      <c r="F43" s="506"/>
      <c r="G43" s="506"/>
      <c r="H43" s="506"/>
      <c r="I43" s="506"/>
      <c r="J43" s="506"/>
      <c r="K43" s="506"/>
      <c r="L43" s="506"/>
      <c r="M43" s="506"/>
      <c r="N43" s="506"/>
      <c r="O43" s="506"/>
      <c r="P43" s="506"/>
      <c r="Q43" s="506"/>
      <c r="R43" s="506"/>
      <c r="S43" s="506"/>
      <c r="T43" s="506"/>
      <c r="U43" s="506"/>
    </row>
    <row r="44" spans="1:23" ht="24" customHeight="1" x14ac:dyDescent="0.2">
      <c r="A44" s="508" t="s">
        <v>3</v>
      </c>
      <c r="B44" s="509">
        <f>'Dati par projektu'!$C$4</f>
        <v>0</v>
      </c>
      <c r="C44" s="510"/>
      <c r="D44" s="510"/>
      <c r="E44" s="510"/>
      <c r="F44" s="509">
        <f>'Dati par projektu'!$C$5</f>
        <v>0</v>
      </c>
      <c r="G44" s="510"/>
      <c r="H44" s="511"/>
      <c r="I44" s="510"/>
      <c r="J44" s="511" t="s">
        <v>308</v>
      </c>
      <c r="K44" s="510"/>
      <c r="L44" s="513">
        <f>'11. DL PIV 4.pielikums'!$E$39</f>
        <v>0</v>
      </c>
      <c r="M44" s="510"/>
      <c r="N44" s="514" t="s">
        <v>309</v>
      </c>
      <c r="O44" s="510"/>
      <c r="P44" s="511"/>
      <c r="Q44" s="510"/>
      <c r="R44" s="511"/>
      <c r="S44" s="510"/>
      <c r="T44" s="511"/>
      <c r="U44" s="511"/>
      <c r="W44" s="386">
        <f>IF(F44=Dati!$J$3,1,IF(F44=Dati!$J$4,2,IF(F44=Dati!$J$5,3,0)))</f>
        <v>0</v>
      </c>
    </row>
    <row r="45" spans="1:23" ht="12.75" customHeight="1" x14ac:dyDescent="0.2">
      <c r="A45" s="476" t="s">
        <v>221</v>
      </c>
      <c r="B45" s="477">
        <f>B$3</f>
        <v>2023</v>
      </c>
      <c r="C45" s="477"/>
      <c r="D45" s="477">
        <f>D$3</f>
        <v>2024</v>
      </c>
      <c r="E45" s="477"/>
      <c r="F45" s="477">
        <f>F$3</f>
        <v>2025</v>
      </c>
      <c r="G45" s="477"/>
      <c r="H45" s="477" t="str">
        <f>H$3</f>
        <v>X</v>
      </c>
      <c r="I45" s="477"/>
      <c r="J45" s="477" t="str">
        <f>J$3</f>
        <v>X</v>
      </c>
      <c r="K45" s="477"/>
      <c r="L45" s="477" t="str">
        <f>L$3</f>
        <v>X</v>
      </c>
      <c r="M45" s="477"/>
      <c r="N45" s="477" t="str">
        <f>N$3</f>
        <v>X</v>
      </c>
      <c r="O45" s="477"/>
      <c r="P45" s="477" t="str">
        <f>P$3</f>
        <v>X</v>
      </c>
      <c r="Q45" s="477"/>
      <c r="R45" s="477" t="str">
        <f>R$3</f>
        <v>X</v>
      </c>
      <c r="S45" s="477"/>
      <c r="T45" s="477"/>
      <c r="U45" s="477"/>
    </row>
    <row r="46" spans="1:23" x14ac:dyDescent="0.2">
      <c r="A46" s="515"/>
      <c r="B46" s="478" t="s">
        <v>222</v>
      </c>
      <c r="C46" s="478"/>
      <c r="D46" s="478" t="s">
        <v>222</v>
      </c>
      <c r="E46" s="478"/>
      <c r="F46" s="478" t="s">
        <v>222</v>
      </c>
      <c r="G46" s="478"/>
      <c r="H46" s="478" t="s">
        <v>222</v>
      </c>
      <c r="I46" s="478"/>
      <c r="J46" s="478" t="s">
        <v>222</v>
      </c>
      <c r="K46" s="478"/>
      <c r="L46" s="478" t="s">
        <v>222</v>
      </c>
      <c r="M46" s="478"/>
      <c r="N46" s="478" t="s">
        <v>222</v>
      </c>
      <c r="O46" s="478"/>
      <c r="P46" s="478" t="s">
        <v>222</v>
      </c>
      <c r="Q46" s="478"/>
      <c r="R46" s="478" t="s">
        <v>222</v>
      </c>
      <c r="S46" s="478"/>
      <c r="T46" s="478" t="s">
        <v>112</v>
      </c>
      <c r="U46" s="478" t="s">
        <v>59</v>
      </c>
    </row>
    <row r="47" spans="1:23" ht="12.75" customHeight="1" x14ac:dyDescent="0.2">
      <c r="A47" s="516" t="str">
        <f>A$5</f>
        <v>Attīstības un noturības mehānisma finansējums</v>
      </c>
      <c r="B47" s="517">
        <f>(B55*$L$44)*$W$20</f>
        <v>0</v>
      </c>
      <c r="C47" s="517"/>
      <c r="D47" s="517">
        <f t="shared" ref="D47" si="82">(D55*$L$44)*$W$20</f>
        <v>0</v>
      </c>
      <c r="E47" s="517"/>
      <c r="F47" s="517">
        <f t="shared" ref="F47" si="83">(F55*$L$44)*$W$20</f>
        <v>0</v>
      </c>
      <c r="G47" s="517"/>
      <c r="H47" s="517">
        <f t="shared" ref="H47" si="84">(H55*$L$44)*$W$20</f>
        <v>0</v>
      </c>
      <c r="I47" s="517"/>
      <c r="J47" s="517">
        <f t="shared" ref="J47" si="85">(J55*$L$44)*$W$20</f>
        <v>0</v>
      </c>
      <c r="K47" s="517"/>
      <c r="L47" s="517">
        <f t="shared" ref="L47" si="86">(L55*$L$44)*$W$20</f>
        <v>0</v>
      </c>
      <c r="M47" s="517"/>
      <c r="N47" s="517">
        <f t="shared" ref="N47" si="87">(N55*$L$44)*$W$20</f>
        <v>0</v>
      </c>
      <c r="O47" s="517"/>
      <c r="P47" s="517">
        <f t="shared" ref="P47" si="88">(P55*$L$44)*$W$20</f>
        <v>0</v>
      </c>
      <c r="Q47" s="517"/>
      <c r="R47" s="517">
        <f t="shared" ref="R47" si="89">(R55*$L$44)*$W$20</f>
        <v>0</v>
      </c>
      <c r="S47" s="517"/>
      <c r="T47" s="481">
        <f t="shared" ref="T47:T58" si="90">SUM(B47:R47)</f>
        <v>0</v>
      </c>
      <c r="U47" s="482" t="e">
        <f>T47/T$55</f>
        <v>#DIV/0!</v>
      </c>
    </row>
    <row r="48" spans="1:23" ht="12.75" hidden="1" customHeight="1" x14ac:dyDescent="0.2">
      <c r="A48" s="604">
        <f>A$6</f>
        <v>0</v>
      </c>
      <c r="B48" s="517"/>
      <c r="C48" s="517"/>
      <c r="D48" s="517"/>
      <c r="E48" s="517"/>
      <c r="F48" s="517"/>
      <c r="G48" s="517"/>
      <c r="H48" s="517"/>
      <c r="I48" s="517"/>
      <c r="J48" s="517"/>
      <c r="K48" s="517"/>
      <c r="L48" s="517"/>
      <c r="M48" s="517"/>
      <c r="N48" s="517"/>
      <c r="O48" s="517"/>
      <c r="P48" s="517"/>
      <c r="Q48" s="517"/>
      <c r="R48" s="517"/>
      <c r="S48" s="517"/>
      <c r="T48" s="481"/>
      <c r="U48" s="482"/>
    </row>
    <row r="49" spans="1:23" ht="12.75" hidden="1" customHeight="1" x14ac:dyDescent="0.2">
      <c r="A49" s="604" t="str">
        <f>A$7</f>
        <v>Valsts budžeta finansējums</v>
      </c>
      <c r="B49" s="517"/>
      <c r="C49" s="517"/>
      <c r="D49" s="517"/>
      <c r="E49" s="517"/>
      <c r="F49" s="517"/>
      <c r="G49" s="517"/>
      <c r="H49" s="517"/>
      <c r="I49" s="517"/>
      <c r="J49" s="517"/>
      <c r="K49" s="517"/>
      <c r="L49" s="517"/>
      <c r="M49" s="517"/>
      <c r="N49" s="517"/>
      <c r="O49" s="517"/>
      <c r="P49" s="517"/>
      <c r="Q49" s="517"/>
      <c r="R49" s="517"/>
      <c r="S49" s="517"/>
      <c r="T49" s="481">
        <f t="shared" si="90"/>
        <v>0</v>
      </c>
      <c r="U49" s="482" t="e">
        <f t="shared" ref="U49:U55" si="91">T49/T$55</f>
        <v>#DIV/0!</v>
      </c>
    </row>
    <row r="50" spans="1:23" ht="12.75" hidden="1" customHeight="1" x14ac:dyDescent="0.2">
      <c r="A50" s="604" t="str">
        <f>A$8</f>
        <v>Valsts budžeta dotācija pašvaldībām</v>
      </c>
      <c r="B50" s="518"/>
      <c r="C50" s="518"/>
      <c r="D50" s="518"/>
      <c r="E50" s="518"/>
      <c r="F50" s="518"/>
      <c r="G50" s="518"/>
      <c r="H50" s="518"/>
      <c r="I50" s="518"/>
      <c r="J50" s="518"/>
      <c r="K50" s="518"/>
      <c r="L50" s="518"/>
      <c r="M50" s="518"/>
      <c r="N50" s="518"/>
      <c r="O50" s="518"/>
      <c r="P50" s="518"/>
      <c r="Q50" s="518"/>
      <c r="R50" s="518"/>
      <c r="S50" s="518"/>
      <c r="T50" s="481">
        <f t="shared" si="90"/>
        <v>0</v>
      </c>
      <c r="U50" s="482" t="e">
        <f t="shared" si="91"/>
        <v>#DIV/0!</v>
      </c>
    </row>
    <row r="51" spans="1:23" ht="12.75" customHeight="1" x14ac:dyDescent="0.2">
      <c r="A51" s="483" t="str">
        <f>A$9</f>
        <v>Pašvaldības finansējums</v>
      </c>
      <c r="B51" s="518">
        <f>IF($W44=1,B55-B47-B50-B54-B52,0)</f>
        <v>0</v>
      </c>
      <c r="C51" s="518"/>
      <c r="D51" s="518">
        <f t="shared" ref="D51:R51" si="92">IF($W44=1,D55-D47-D50-D54-D52,0)</f>
        <v>0</v>
      </c>
      <c r="E51" s="518"/>
      <c r="F51" s="518">
        <f t="shared" si="92"/>
        <v>0</v>
      </c>
      <c r="G51" s="518"/>
      <c r="H51" s="518">
        <f t="shared" si="92"/>
        <v>0</v>
      </c>
      <c r="I51" s="518"/>
      <c r="J51" s="518">
        <f t="shared" si="92"/>
        <v>0</v>
      </c>
      <c r="K51" s="518"/>
      <c r="L51" s="518">
        <f t="shared" si="92"/>
        <v>0</v>
      </c>
      <c r="M51" s="518"/>
      <c r="N51" s="518">
        <f t="shared" si="92"/>
        <v>0</v>
      </c>
      <c r="O51" s="518"/>
      <c r="P51" s="518">
        <f t="shared" si="92"/>
        <v>0</v>
      </c>
      <c r="Q51" s="518"/>
      <c r="R51" s="518">
        <f t="shared" si="92"/>
        <v>0</v>
      </c>
      <c r="S51" s="518"/>
      <c r="T51" s="481">
        <f t="shared" si="90"/>
        <v>0</v>
      </c>
      <c r="U51" s="482" t="e">
        <f t="shared" si="91"/>
        <v>#DIV/0!</v>
      </c>
    </row>
    <row r="52" spans="1:23" s="305" customFormat="1" ht="12.75" customHeight="1" x14ac:dyDescent="0.2">
      <c r="A52" s="483" t="str">
        <f>A$10</f>
        <v>Cits publiskais finansējums</v>
      </c>
      <c r="B52" s="518">
        <f>IF($W$44=2,B55-B47-B54,0)</f>
        <v>0</v>
      </c>
      <c r="C52" s="518"/>
      <c r="D52" s="518">
        <f t="shared" ref="D52" si="93">IF($W$44=2,D55-D47-D54,0)</f>
        <v>0</v>
      </c>
      <c r="E52" s="518"/>
      <c r="F52" s="518">
        <f t="shared" ref="F52" si="94">IF($W$44=2,F55-F47-F54,0)</f>
        <v>0</v>
      </c>
      <c r="G52" s="518"/>
      <c r="H52" s="518">
        <f t="shared" ref="H52" si="95">IF($W$44=2,H55-H47-H54,0)</f>
        <v>0</v>
      </c>
      <c r="I52" s="518"/>
      <c r="J52" s="518">
        <f t="shared" ref="J52" si="96">IF($W$44=2,J55-J47-J54,0)</f>
        <v>0</v>
      </c>
      <c r="K52" s="518"/>
      <c r="L52" s="518">
        <f t="shared" ref="L52" si="97">IF($W$44=2,L55-L47-L54,0)</f>
        <v>0</v>
      </c>
      <c r="M52" s="518"/>
      <c r="N52" s="518">
        <f t="shared" ref="N52" si="98">IF($W$44=2,N55-N47-N54,0)</f>
        <v>0</v>
      </c>
      <c r="O52" s="518"/>
      <c r="P52" s="518">
        <f t="shared" ref="P52" si="99">IF($W$44=2,P55-P47-P54,0)</f>
        <v>0</v>
      </c>
      <c r="Q52" s="518"/>
      <c r="R52" s="518">
        <f t="shared" ref="R52" si="100">IF($W$44=2,R55-R47-R54,0)</f>
        <v>0</v>
      </c>
      <c r="S52" s="518"/>
      <c r="T52" s="481">
        <f t="shared" si="90"/>
        <v>0</v>
      </c>
      <c r="U52" s="482" t="e">
        <f>T52/T$55</f>
        <v>#DIV/0!</v>
      </c>
    </row>
    <row r="53" spans="1:23" ht="12.75" customHeight="1" x14ac:dyDescent="0.2">
      <c r="A53" s="484" t="str">
        <f>A$11</f>
        <v>Publiskās attiecināmās izmaksas</v>
      </c>
      <c r="B53" s="361">
        <f>SUM(B47:B52)</f>
        <v>0</v>
      </c>
      <c r="C53" s="361"/>
      <c r="D53" s="361">
        <f t="shared" ref="D53:R53" si="101">SUM(D47:D52)</f>
        <v>0</v>
      </c>
      <c r="E53" s="361"/>
      <c r="F53" s="361">
        <f t="shared" si="101"/>
        <v>0</v>
      </c>
      <c r="G53" s="361"/>
      <c r="H53" s="361">
        <f t="shared" si="101"/>
        <v>0</v>
      </c>
      <c r="I53" s="361"/>
      <c r="J53" s="361">
        <f t="shared" si="101"/>
        <v>0</v>
      </c>
      <c r="K53" s="361"/>
      <c r="L53" s="361">
        <f t="shared" si="101"/>
        <v>0</v>
      </c>
      <c r="M53" s="361"/>
      <c r="N53" s="361">
        <f t="shared" si="101"/>
        <v>0</v>
      </c>
      <c r="O53" s="361"/>
      <c r="P53" s="361">
        <f t="shared" si="101"/>
        <v>0</v>
      </c>
      <c r="Q53" s="361"/>
      <c r="R53" s="361">
        <f t="shared" si="101"/>
        <v>0</v>
      </c>
      <c r="S53" s="361"/>
      <c r="T53" s="485">
        <f t="shared" si="90"/>
        <v>0</v>
      </c>
      <c r="U53" s="486" t="e">
        <f t="shared" si="91"/>
        <v>#DIV/0!</v>
      </c>
    </row>
    <row r="54" spans="1:23" ht="12.75" customHeight="1" x14ac:dyDescent="0.2">
      <c r="A54" s="483" t="str">
        <f>A$12</f>
        <v>Privātais finansējums</v>
      </c>
      <c r="B54" s="518">
        <f>IF($W$44=3,B55-B47,B55*'11. DL PIV 4.pielikums'!$G$34-B55*$L$44)</f>
        <v>0</v>
      </c>
      <c r="C54" s="518"/>
      <c r="D54" s="518">
        <f>IF($W$44=3,D55-D47,D55*'11. DL PIV 4.pielikums'!$G$34-D55*$L$44)</f>
        <v>0</v>
      </c>
      <c r="E54" s="518"/>
      <c r="F54" s="518">
        <f>IF($W$44=3,F55-F47,F55*'11. DL PIV 4.pielikums'!$G$34-F55*$L$44)</f>
        <v>0</v>
      </c>
      <c r="G54" s="518"/>
      <c r="H54" s="518">
        <f>IF($W$44=3,H55-H47,H55*'11. DL PIV 4.pielikums'!$G$34-H55*$L$44)</f>
        <v>0</v>
      </c>
      <c r="I54" s="518"/>
      <c r="J54" s="518">
        <f>IF($W$44=3,J55-J47,J55*'11. DL PIV 4.pielikums'!$G$34-J55*$L$44)</f>
        <v>0</v>
      </c>
      <c r="K54" s="518"/>
      <c r="L54" s="518">
        <f>IF($W$44=3,L55-L47,L55*'11. DL PIV 4.pielikums'!$G$34-L55*$L$44)</f>
        <v>0</v>
      </c>
      <c r="M54" s="518"/>
      <c r="N54" s="518">
        <f>IF($W$44=3,N55-N47,N55*'11. DL PIV 4.pielikums'!$G$34-N55*$L$44)</f>
        <v>0</v>
      </c>
      <c r="O54" s="518"/>
      <c r="P54" s="518">
        <f>IF($W$44=3,P55-P47,P55*'11. DL PIV 4.pielikums'!$G$34-P55*$L$44)</f>
        <v>0</v>
      </c>
      <c r="Q54" s="518"/>
      <c r="R54" s="518">
        <f>IF($W$44=3,R55-R47,R55*'11. DL PIV 4.pielikums'!$G$34-R55*$L$44)</f>
        <v>0</v>
      </c>
      <c r="S54" s="518"/>
      <c r="T54" s="481">
        <f t="shared" si="90"/>
        <v>0</v>
      </c>
      <c r="U54" s="482" t="e">
        <f t="shared" si="91"/>
        <v>#DIV/0!</v>
      </c>
    </row>
    <row r="55" spans="1:23" ht="12.75" customHeight="1" x14ac:dyDescent="0.2">
      <c r="A55" s="484" t="str">
        <f>A$13</f>
        <v>Kopējās attiecināmās izmaksas</v>
      </c>
      <c r="B55" s="361">
        <f>IF(B24=2,'1.1.B. Iesniedzējs'!H39,'1.1.B. Iesniedzējs'!H39*B24)</f>
        <v>0</v>
      </c>
      <c r="C55" s="361"/>
      <c r="D55" s="361">
        <f>IF(D24=2,'1.1.B. Iesniedzējs'!J39+'1.1.B. Iesniedzējs'!H39,'1.1.B. Iesniedzējs'!J39*D24)</f>
        <v>0</v>
      </c>
      <c r="E55" s="361"/>
      <c r="F55" s="361">
        <f>IF(F24=2,'1.1.B. Iesniedzējs'!L39+'1.1.B. Iesniedzējs'!J39+'1.1.B. Iesniedzējs'!H39,'1.1.B. Iesniedzējs'!L39*F24)</f>
        <v>0</v>
      </c>
      <c r="G55" s="361"/>
      <c r="H55" s="361">
        <f>IF(H24=2,'1.1.B. Iesniedzējs'!N39+'1.1.B. Iesniedzējs'!L39+'1.1.B. Iesniedzējs'!J39+'1.1.B. Iesniedzējs'!H39,'1.1.B. Iesniedzējs'!N39*H24)</f>
        <v>0</v>
      </c>
      <c r="I55" s="361"/>
      <c r="J55" s="361">
        <f>IF(J24=2,'1.1.B. Iesniedzējs'!P39,'1.1.B. Iesniedzējs'!P39*J24)</f>
        <v>0</v>
      </c>
      <c r="K55" s="361"/>
      <c r="L55" s="361">
        <f>IF(L24=2,'1.1.B. Iesniedzējs'!R39,'1.1.B. Iesniedzējs'!R39*L24)</f>
        <v>0</v>
      </c>
      <c r="M55" s="361"/>
      <c r="N55" s="361">
        <f>IF(N24=2,'1.1.B. Iesniedzējs'!T39,'1.1.B. Iesniedzējs'!T39*N24)</f>
        <v>0</v>
      </c>
      <c r="O55" s="361"/>
      <c r="P55" s="361">
        <f>IF(P24=2,'1.1.B. Iesniedzējs'!V39,'1.1.B. Iesniedzējs'!V39*P24)</f>
        <v>0</v>
      </c>
      <c r="Q55" s="361"/>
      <c r="R55" s="361">
        <f>IF(R24=2,'1.1.B. Iesniedzējs'!X39,'1.1.B. Iesniedzējs'!X39*R24)</f>
        <v>0</v>
      </c>
      <c r="S55" s="361"/>
      <c r="T55" s="485">
        <f>SUM(B55:R55)</f>
        <v>0</v>
      </c>
      <c r="U55" s="486" t="e">
        <f t="shared" si="91"/>
        <v>#DIV/0!</v>
      </c>
    </row>
    <row r="56" spans="1:23" ht="12.75" hidden="1" customHeight="1" x14ac:dyDescent="0.2">
      <c r="A56" s="604" t="str">
        <f>A$14</f>
        <v>Publiskās neattiecināmās izmaksas</v>
      </c>
      <c r="B56" s="520"/>
      <c r="C56" s="520"/>
      <c r="D56" s="520"/>
      <c r="E56" s="520"/>
      <c r="F56" s="520"/>
      <c r="G56" s="520"/>
      <c r="H56" s="520"/>
      <c r="I56" s="520"/>
      <c r="J56" s="520"/>
      <c r="K56" s="520"/>
      <c r="L56" s="520"/>
      <c r="M56" s="520"/>
      <c r="N56" s="520"/>
      <c r="O56" s="520"/>
      <c r="P56" s="520"/>
      <c r="Q56" s="520"/>
      <c r="R56" s="520"/>
      <c r="S56" s="520"/>
      <c r="T56" s="481">
        <f t="shared" si="90"/>
        <v>0</v>
      </c>
      <c r="U56" s="519" t="s">
        <v>228</v>
      </c>
    </row>
    <row r="57" spans="1:23" ht="12.75" hidden="1" customHeight="1" x14ac:dyDescent="0.2">
      <c r="A57" s="604" t="str">
        <f>A$15</f>
        <v>Privātās neattiecināmās izmaksas</v>
      </c>
      <c r="B57" s="361">
        <f>IF(B24=2,'1.1.B. Iesniedzējs'!I39,'1.1.B. Iesniedzējs'!I39*B24)</f>
        <v>0</v>
      </c>
      <c r="C57" s="361"/>
      <c r="D57" s="361">
        <f>IF(D24=2,'1.1.B. Iesniedzējs'!K39+'1.1.B. Iesniedzējs'!I39,'1.1.B. Iesniedzējs'!K39*D24)</f>
        <v>0</v>
      </c>
      <c r="E57" s="361"/>
      <c r="F57" s="361">
        <f>IF(F24=2,'1.1.B. Iesniedzējs'!M39+'1.1.B. Iesniedzējs'!K39+'1.1.B. Iesniedzējs'!I39,'1.1.B. Iesniedzējs'!M39*F24)</f>
        <v>0</v>
      </c>
      <c r="G57" s="361"/>
      <c r="H57" s="361">
        <f>IF(H24=2,'1.1.B. Iesniedzējs'!O39+'1.1.B. Iesniedzējs'!M39+'1.1.B. Iesniedzējs'!K39+'1.1.B. Iesniedzējs'!I39,'1.1.B. Iesniedzējs'!O39*H24)</f>
        <v>0</v>
      </c>
      <c r="I57" s="361"/>
      <c r="J57" s="361">
        <f>IF(J24=2,'1.1.B. Iesniedzējs'!Q39,'1.1.B. Iesniedzējs'!Q39*J24)</f>
        <v>0</v>
      </c>
      <c r="K57" s="361"/>
      <c r="L57" s="361">
        <f>IF(L24=2,'1.1.B. Iesniedzējs'!S39,'1.1.B. Iesniedzējs'!S39*L24)</f>
        <v>0</v>
      </c>
      <c r="M57" s="361"/>
      <c r="N57" s="361">
        <f>IF(N24=2,'1.1.B. Iesniedzējs'!U39,'1.1.B. Iesniedzējs'!U39*N24)</f>
        <v>0</v>
      </c>
      <c r="O57" s="361"/>
      <c r="P57" s="361">
        <f>IF(P24=2,'1.1.B. Iesniedzējs'!W39,'1.1.B. Iesniedzējs'!W39*P24)</f>
        <v>0</v>
      </c>
      <c r="Q57" s="361"/>
      <c r="R57" s="361">
        <f>IF(R24=2,'1.1.B. Iesniedzējs'!Y39,'1.1.B. Iesniedzējs'!Y39*R24)</f>
        <v>0</v>
      </c>
      <c r="S57" s="361"/>
      <c r="T57" s="481">
        <f t="shared" si="90"/>
        <v>0</v>
      </c>
      <c r="U57" s="519" t="s">
        <v>228</v>
      </c>
    </row>
    <row r="58" spans="1:23" ht="12.75" customHeight="1" x14ac:dyDescent="0.2">
      <c r="A58" s="484" t="str">
        <f>A$16</f>
        <v>Finansējuma saņēmēja papildu ieguldījumi</v>
      </c>
      <c r="B58" s="361">
        <f>SUM(B56:B57)</f>
        <v>0</v>
      </c>
      <c r="C58" s="361"/>
      <c r="D58" s="361">
        <f t="shared" ref="D58:R58" si="102">SUM(D56:D57)</f>
        <v>0</v>
      </c>
      <c r="E58" s="361"/>
      <c r="F58" s="361">
        <f t="shared" si="102"/>
        <v>0</v>
      </c>
      <c r="G58" s="361"/>
      <c r="H58" s="361">
        <f t="shared" si="102"/>
        <v>0</v>
      </c>
      <c r="I58" s="361"/>
      <c r="J58" s="361">
        <f t="shared" si="102"/>
        <v>0</v>
      </c>
      <c r="K58" s="361"/>
      <c r="L58" s="361">
        <f t="shared" si="102"/>
        <v>0</v>
      </c>
      <c r="M58" s="361"/>
      <c r="N58" s="361">
        <f t="shared" si="102"/>
        <v>0</v>
      </c>
      <c r="O58" s="361"/>
      <c r="P58" s="361">
        <f t="shared" si="102"/>
        <v>0</v>
      </c>
      <c r="Q58" s="361"/>
      <c r="R58" s="361">
        <f t="shared" si="102"/>
        <v>0</v>
      </c>
      <c r="S58" s="361"/>
      <c r="T58" s="485">
        <f t="shared" si="90"/>
        <v>0</v>
      </c>
      <c r="U58" s="519" t="s">
        <v>228</v>
      </c>
    </row>
    <row r="59" spans="1:23" ht="12.75" customHeight="1" x14ac:dyDescent="0.25">
      <c r="A59" s="490" t="str">
        <f>A$17</f>
        <v>Kopējās izmaksas</v>
      </c>
      <c r="B59" s="491">
        <f>B55+B58</f>
        <v>0</v>
      </c>
      <c r="C59" s="491"/>
      <c r="D59" s="491">
        <f t="shared" ref="D59:R59" si="103">D55+D58</f>
        <v>0</v>
      </c>
      <c r="E59" s="491"/>
      <c r="F59" s="491">
        <f t="shared" si="103"/>
        <v>0</v>
      </c>
      <c r="G59" s="491"/>
      <c r="H59" s="491">
        <f t="shared" si="103"/>
        <v>0</v>
      </c>
      <c r="I59" s="491"/>
      <c r="J59" s="491">
        <f t="shared" si="103"/>
        <v>0</v>
      </c>
      <c r="K59" s="491"/>
      <c r="L59" s="491">
        <f t="shared" si="103"/>
        <v>0</v>
      </c>
      <c r="M59" s="491"/>
      <c r="N59" s="491">
        <f t="shared" si="103"/>
        <v>0</v>
      </c>
      <c r="O59" s="491"/>
      <c r="P59" s="491">
        <f t="shared" si="103"/>
        <v>0</v>
      </c>
      <c r="Q59" s="491"/>
      <c r="R59" s="491">
        <f t="shared" si="103"/>
        <v>0</v>
      </c>
      <c r="S59" s="491"/>
      <c r="T59" s="485">
        <f>SUM(B59:R59)</f>
        <v>0</v>
      </c>
      <c r="U59" s="519" t="s">
        <v>228</v>
      </c>
    </row>
    <row r="60" spans="1:23" ht="12.75" customHeight="1" x14ac:dyDescent="0.25">
      <c r="A60" s="506"/>
      <c r="B60" s="506"/>
      <c r="C60" s="506"/>
      <c r="D60" s="506"/>
      <c r="E60" s="506"/>
      <c r="F60" s="506"/>
      <c r="G60" s="506"/>
      <c r="H60" s="506"/>
      <c r="I60" s="506"/>
      <c r="J60" s="506"/>
      <c r="K60" s="506"/>
      <c r="L60" s="506"/>
      <c r="M60" s="506"/>
      <c r="N60" s="506"/>
      <c r="O60" s="506"/>
      <c r="P60" s="506"/>
      <c r="Q60" s="506"/>
      <c r="R60" s="506"/>
      <c r="S60" s="506"/>
      <c r="T60" s="506"/>
      <c r="U60" s="506"/>
    </row>
    <row r="61" spans="1:23" ht="24" customHeight="1" x14ac:dyDescent="0.2">
      <c r="A61" s="508" t="s">
        <v>3</v>
      </c>
      <c r="B61" s="509">
        <f>'Dati par projektu'!$C$4</f>
        <v>0</v>
      </c>
      <c r="C61" s="510"/>
      <c r="D61" s="510"/>
      <c r="E61" s="510"/>
      <c r="F61" s="509">
        <f>'Dati par projektu'!$C$5</f>
        <v>0</v>
      </c>
      <c r="G61" s="510"/>
      <c r="H61" s="511"/>
      <c r="I61" s="510"/>
      <c r="J61" s="511" t="s">
        <v>308</v>
      </c>
      <c r="K61" s="510"/>
      <c r="L61" s="513">
        <f>'1.1.B. Iesniedzējs'!C22</f>
        <v>1</v>
      </c>
      <c r="M61" s="510"/>
      <c r="N61" s="514" t="s">
        <v>310</v>
      </c>
      <c r="O61" s="510"/>
      <c r="P61" s="511"/>
      <c r="Q61" s="510"/>
      <c r="R61" s="511"/>
      <c r="S61" s="510"/>
      <c r="T61" s="511"/>
      <c r="U61" s="511"/>
      <c r="W61" s="386">
        <f>IF(F61=Dati!$J$3,1,IF(F61=Dati!$J$4,2,IF(F61=Dati!$J$5,3,0)))</f>
        <v>0</v>
      </c>
    </row>
    <row r="62" spans="1:23" x14ac:dyDescent="0.2">
      <c r="A62" s="476" t="s">
        <v>221</v>
      </c>
      <c r="B62" s="477">
        <f>B$3</f>
        <v>2023</v>
      </c>
      <c r="C62" s="477"/>
      <c r="D62" s="477">
        <f>D$3</f>
        <v>2024</v>
      </c>
      <c r="E62" s="477"/>
      <c r="F62" s="477">
        <f>F$3</f>
        <v>2025</v>
      </c>
      <c r="G62" s="477"/>
      <c r="H62" s="477" t="str">
        <f>H$3</f>
        <v>X</v>
      </c>
      <c r="I62" s="477"/>
      <c r="J62" s="477" t="str">
        <f>J$3</f>
        <v>X</v>
      </c>
      <c r="K62" s="477"/>
      <c r="L62" s="477" t="str">
        <f>L$3</f>
        <v>X</v>
      </c>
      <c r="M62" s="477"/>
      <c r="N62" s="477" t="str">
        <f>N$3</f>
        <v>X</v>
      </c>
      <c r="O62" s="477"/>
      <c r="P62" s="477" t="str">
        <f>P$3</f>
        <v>X</v>
      </c>
      <c r="Q62" s="477"/>
      <c r="R62" s="477" t="str">
        <f>R$3</f>
        <v>X</v>
      </c>
      <c r="S62" s="477"/>
      <c r="T62" s="477"/>
      <c r="U62" s="477"/>
    </row>
    <row r="63" spans="1:23" x14ac:dyDescent="0.2">
      <c r="A63" s="515"/>
      <c r="B63" s="478" t="s">
        <v>222</v>
      </c>
      <c r="C63" s="478"/>
      <c r="D63" s="478" t="s">
        <v>222</v>
      </c>
      <c r="E63" s="478"/>
      <c r="F63" s="478" t="s">
        <v>222</v>
      </c>
      <c r="G63" s="478"/>
      <c r="H63" s="478" t="s">
        <v>222</v>
      </c>
      <c r="I63" s="478"/>
      <c r="J63" s="478" t="s">
        <v>222</v>
      </c>
      <c r="K63" s="478"/>
      <c r="L63" s="478" t="s">
        <v>222</v>
      </c>
      <c r="M63" s="478"/>
      <c r="N63" s="478" t="s">
        <v>222</v>
      </c>
      <c r="O63" s="478"/>
      <c r="P63" s="478" t="s">
        <v>222</v>
      </c>
      <c r="Q63" s="478"/>
      <c r="R63" s="478" t="s">
        <v>222</v>
      </c>
      <c r="S63" s="478"/>
      <c r="T63" s="478" t="s">
        <v>112</v>
      </c>
      <c r="U63" s="478" t="s">
        <v>59</v>
      </c>
    </row>
    <row r="64" spans="1:23" ht="12.75" customHeight="1" x14ac:dyDescent="0.2">
      <c r="A64" s="516" t="str">
        <f>A$5</f>
        <v>Attīstības un noturības mehānisma finansējums</v>
      </c>
      <c r="B64" s="517">
        <f>(B72*$L$61)*$W$20</f>
        <v>0</v>
      </c>
      <c r="C64" s="517"/>
      <c r="D64" s="517">
        <f t="shared" ref="D64" si="104">(D72*$L$61)*$W$20</f>
        <v>0</v>
      </c>
      <c r="E64" s="517"/>
      <c r="F64" s="517">
        <f t="shared" ref="F64" si="105">(F72*$L$61)*$W$20</f>
        <v>0</v>
      </c>
      <c r="G64" s="517"/>
      <c r="H64" s="517">
        <f t="shared" ref="H64" si="106">(H72*$L$61)*$W$20</f>
        <v>0</v>
      </c>
      <c r="I64" s="517"/>
      <c r="J64" s="517">
        <f t="shared" ref="J64" si="107">(J72*$L$61)*$W$20</f>
        <v>0</v>
      </c>
      <c r="K64" s="517"/>
      <c r="L64" s="517">
        <f t="shared" ref="L64" si="108">(L72*$L$61)*$W$20</f>
        <v>0</v>
      </c>
      <c r="M64" s="517"/>
      <c r="N64" s="517">
        <f t="shared" ref="N64" si="109">(N72*$L$61)*$W$20</f>
        <v>0</v>
      </c>
      <c r="O64" s="517"/>
      <c r="P64" s="517">
        <f t="shared" ref="P64" si="110">(P72*$L$61)*$W$20</f>
        <v>0</v>
      </c>
      <c r="Q64" s="517"/>
      <c r="R64" s="517">
        <f t="shared" ref="R64" si="111">(R72*$L$61)*$W$20</f>
        <v>0</v>
      </c>
      <c r="S64" s="517"/>
      <c r="T64" s="481">
        <f t="shared" ref="T64:T71" si="112">SUM(B64:R64)</f>
        <v>0</v>
      </c>
      <c r="U64" s="482" t="e">
        <f>T64/$T$72</f>
        <v>#DIV/0!</v>
      </c>
    </row>
    <row r="65" spans="1:23" ht="12.75" hidden="1" customHeight="1" x14ac:dyDescent="0.2">
      <c r="A65" s="604">
        <f>A$6</f>
        <v>0</v>
      </c>
      <c r="B65" s="517"/>
      <c r="C65" s="517"/>
      <c r="D65" s="517"/>
      <c r="E65" s="517"/>
      <c r="F65" s="517"/>
      <c r="G65" s="517"/>
      <c r="H65" s="517"/>
      <c r="I65" s="517"/>
      <c r="J65" s="517"/>
      <c r="K65" s="517"/>
      <c r="L65" s="517"/>
      <c r="M65" s="517"/>
      <c r="N65" s="517"/>
      <c r="O65" s="517"/>
      <c r="P65" s="517"/>
      <c r="Q65" s="517"/>
      <c r="R65" s="517"/>
      <c r="S65" s="517"/>
      <c r="T65" s="481"/>
      <c r="U65" s="482"/>
    </row>
    <row r="66" spans="1:23" ht="12.75" hidden="1" customHeight="1" x14ac:dyDescent="0.2">
      <c r="A66" s="604" t="str">
        <f>A$7</f>
        <v>Valsts budžeta finansējums</v>
      </c>
      <c r="B66" s="517"/>
      <c r="C66" s="517"/>
      <c r="D66" s="517"/>
      <c r="E66" s="517"/>
      <c r="F66" s="517"/>
      <c r="G66" s="517"/>
      <c r="H66" s="517"/>
      <c r="I66" s="517"/>
      <c r="J66" s="517"/>
      <c r="K66" s="517"/>
      <c r="L66" s="517"/>
      <c r="M66" s="517"/>
      <c r="N66" s="517"/>
      <c r="O66" s="517"/>
      <c r="P66" s="517"/>
      <c r="Q66" s="517"/>
      <c r="R66" s="517"/>
      <c r="S66" s="517"/>
      <c r="T66" s="481">
        <f t="shared" si="112"/>
        <v>0</v>
      </c>
      <c r="U66" s="482" t="e">
        <f t="shared" ref="U66:U72" si="113">T66/$T$72</f>
        <v>#DIV/0!</v>
      </c>
    </row>
    <row r="67" spans="1:23" ht="12.75" hidden="1" customHeight="1" x14ac:dyDescent="0.2">
      <c r="A67" s="604" t="str">
        <f>A$8</f>
        <v>Valsts budžeta dotācija pašvaldībām</v>
      </c>
      <c r="B67" s="518"/>
      <c r="C67" s="518"/>
      <c r="D67" s="518"/>
      <c r="E67" s="518"/>
      <c r="F67" s="518"/>
      <c r="G67" s="518"/>
      <c r="H67" s="518"/>
      <c r="I67" s="518"/>
      <c r="J67" s="518"/>
      <c r="K67" s="518"/>
      <c r="L67" s="518"/>
      <c r="M67" s="518"/>
      <c r="N67" s="518"/>
      <c r="O67" s="518"/>
      <c r="P67" s="518"/>
      <c r="Q67" s="518"/>
      <c r="R67" s="518"/>
      <c r="S67" s="518"/>
      <c r="T67" s="481">
        <f t="shared" si="112"/>
        <v>0</v>
      </c>
      <c r="U67" s="482" t="e">
        <f t="shared" si="113"/>
        <v>#DIV/0!</v>
      </c>
    </row>
    <row r="68" spans="1:23" ht="12.75" customHeight="1" x14ac:dyDescent="0.2">
      <c r="A68" s="483" t="str">
        <f>A$9</f>
        <v>Pašvaldības finansējums</v>
      </c>
      <c r="B68" s="518">
        <f>IF($W$61=1,B72-B64,0)</f>
        <v>0</v>
      </c>
      <c r="C68" s="518"/>
      <c r="D68" s="518">
        <f t="shared" ref="D68" si="114">IF($W$61=1,D72-D64,0)</f>
        <v>0</v>
      </c>
      <c r="E68" s="518"/>
      <c r="F68" s="518">
        <f t="shared" ref="F68" si="115">IF($W$61=1,F72-F64,0)</f>
        <v>0</v>
      </c>
      <c r="G68" s="518"/>
      <c r="H68" s="518">
        <f t="shared" ref="H68" si="116">IF($W$61=1,H72-H64,0)</f>
        <v>0</v>
      </c>
      <c r="I68" s="518"/>
      <c r="J68" s="518">
        <f t="shared" ref="J68" si="117">IF($W$61=1,J72-J64,0)</f>
        <v>0</v>
      </c>
      <c r="K68" s="518"/>
      <c r="L68" s="518">
        <f t="shared" ref="L68" si="118">IF($W$61=1,L72-L64,0)</f>
        <v>0</v>
      </c>
      <c r="M68" s="518"/>
      <c r="N68" s="518">
        <f t="shared" ref="N68" si="119">IF($W$61=1,N72-N64,0)</f>
        <v>0</v>
      </c>
      <c r="O68" s="518"/>
      <c r="P68" s="518">
        <f t="shared" ref="P68" si="120">IF($W$61=1,P72-P64,0)</f>
        <v>0</v>
      </c>
      <c r="Q68" s="518"/>
      <c r="R68" s="518">
        <f t="shared" ref="R68" si="121">IF($W$61=1,R72-R64,0)</f>
        <v>0</v>
      </c>
      <c r="S68" s="518"/>
      <c r="T68" s="481">
        <f t="shared" si="112"/>
        <v>0</v>
      </c>
      <c r="U68" s="482" t="e">
        <f t="shared" si="113"/>
        <v>#DIV/0!</v>
      </c>
    </row>
    <row r="69" spans="1:23" s="305" customFormat="1" ht="12.75" customHeight="1" x14ac:dyDescent="0.2">
      <c r="A69" s="483" t="str">
        <f>A$10</f>
        <v>Cits publiskais finansējums</v>
      </c>
      <c r="B69" s="518">
        <f>IF($W$61=2,B72-B64,0)</f>
        <v>0</v>
      </c>
      <c r="C69" s="518"/>
      <c r="D69" s="518">
        <f t="shared" ref="D69" si="122">IF($W$61=2,D72-D64,0)</f>
        <v>0</v>
      </c>
      <c r="E69" s="518"/>
      <c r="F69" s="518">
        <f t="shared" ref="F69" si="123">IF($W$61=2,F72-F64,0)</f>
        <v>0</v>
      </c>
      <c r="G69" s="518"/>
      <c r="H69" s="518">
        <f t="shared" ref="H69" si="124">IF($W$61=2,H72-H64,0)</f>
        <v>0</v>
      </c>
      <c r="I69" s="518"/>
      <c r="J69" s="518">
        <f t="shared" ref="J69" si="125">IF($W$61=2,J72-J64,0)</f>
        <v>0</v>
      </c>
      <c r="K69" s="518"/>
      <c r="L69" s="518">
        <f t="shared" ref="L69" si="126">IF($W$61=2,L72-L64,0)</f>
        <v>0</v>
      </c>
      <c r="M69" s="518"/>
      <c r="N69" s="518">
        <f t="shared" ref="N69" si="127">IF($W$61=2,N72-N64,0)</f>
        <v>0</v>
      </c>
      <c r="O69" s="518"/>
      <c r="P69" s="518">
        <f t="shared" ref="P69" si="128">IF($W$61=2,P72-P64,0)</f>
        <v>0</v>
      </c>
      <c r="Q69" s="518"/>
      <c r="R69" s="518">
        <f t="shared" ref="R69" si="129">IF($W$61=2,R72-R64,0)</f>
        <v>0</v>
      </c>
      <c r="S69" s="518"/>
      <c r="T69" s="481">
        <f t="shared" si="112"/>
        <v>0</v>
      </c>
      <c r="U69" s="482" t="e">
        <f t="shared" si="113"/>
        <v>#DIV/0!</v>
      </c>
    </row>
    <row r="70" spans="1:23" ht="12.75" customHeight="1" x14ac:dyDescent="0.2">
      <c r="A70" s="484" t="str">
        <f>A$11</f>
        <v>Publiskās attiecināmās izmaksas</v>
      </c>
      <c r="B70" s="361">
        <f>SUM(B64:B69)</f>
        <v>0</v>
      </c>
      <c r="C70" s="361"/>
      <c r="D70" s="361">
        <f>SUM(D64:D69)</f>
        <v>0</v>
      </c>
      <c r="E70" s="361"/>
      <c r="F70" s="361">
        <f t="shared" ref="F70:R70" si="130">SUM(F64:F69)</f>
        <v>0</v>
      </c>
      <c r="G70" s="361"/>
      <c r="H70" s="361">
        <f t="shared" si="130"/>
        <v>0</v>
      </c>
      <c r="I70" s="361"/>
      <c r="J70" s="361">
        <f t="shared" si="130"/>
        <v>0</v>
      </c>
      <c r="K70" s="361"/>
      <c r="L70" s="361">
        <f t="shared" si="130"/>
        <v>0</v>
      </c>
      <c r="M70" s="361"/>
      <c r="N70" s="361">
        <f t="shared" si="130"/>
        <v>0</v>
      </c>
      <c r="O70" s="361"/>
      <c r="P70" s="361">
        <f t="shared" si="130"/>
        <v>0</v>
      </c>
      <c r="Q70" s="361"/>
      <c r="R70" s="361">
        <f t="shared" si="130"/>
        <v>0</v>
      </c>
      <c r="S70" s="361"/>
      <c r="T70" s="485">
        <f>SUM(B70:R70)</f>
        <v>0</v>
      </c>
      <c r="U70" s="482" t="e">
        <f t="shared" si="113"/>
        <v>#DIV/0!</v>
      </c>
    </row>
    <row r="71" spans="1:23" ht="12.75" customHeight="1" x14ac:dyDescent="0.2">
      <c r="A71" s="483" t="str">
        <f>A$12</f>
        <v>Privātais finansējums</v>
      </c>
      <c r="B71" s="518">
        <f>IF($W$61=3,B72-B70,0)</f>
        <v>0</v>
      </c>
      <c r="C71" s="518"/>
      <c r="D71" s="518">
        <f t="shared" ref="D71" si="131">IF($W$61=3,D72-D70,0)</f>
        <v>0</v>
      </c>
      <c r="E71" s="518"/>
      <c r="F71" s="518">
        <f t="shared" ref="F71" si="132">IF($W$61=3,F72-F70,0)</f>
        <v>0</v>
      </c>
      <c r="G71" s="518"/>
      <c r="H71" s="518">
        <f t="shared" ref="H71" si="133">IF($W$61=3,H72-H70,0)</f>
        <v>0</v>
      </c>
      <c r="I71" s="518"/>
      <c r="J71" s="518">
        <f t="shared" ref="J71" si="134">IF($W$61=3,J72-J70,0)</f>
        <v>0</v>
      </c>
      <c r="K71" s="518"/>
      <c r="L71" s="518">
        <f t="shared" ref="L71" si="135">IF($W$61=3,L72-L70,0)</f>
        <v>0</v>
      </c>
      <c r="M71" s="518"/>
      <c r="N71" s="518">
        <f t="shared" ref="N71" si="136">IF($W$61=3,N72-N70,0)</f>
        <v>0</v>
      </c>
      <c r="O71" s="518"/>
      <c r="P71" s="518">
        <f t="shared" ref="P71" si="137">IF($W$61=3,P72-P70,0)</f>
        <v>0</v>
      </c>
      <c r="Q71" s="518"/>
      <c r="R71" s="518">
        <f t="shared" ref="R71" si="138">IF($W$61=3,R72-R70,0)</f>
        <v>0</v>
      </c>
      <c r="S71" s="518"/>
      <c r="T71" s="481">
        <f t="shared" si="112"/>
        <v>0</v>
      </c>
      <c r="U71" s="482" t="e">
        <f t="shared" si="113"/>
        <v>#DIV/0!</v>
      </c>
    </row>
    <row r="72" spans="1:23" ht="12.75" customHeight="1" x14ac:dyDescent="0.2">
      <c r="A72" s="484" t="str">
        <f>A$13</f>
        <v>Kopējās attiecināmās izmaksas</v>
      </c>
      <c r="B72" s="361">
        <f>IF(B$24=2,'1.1.B. Iesniedzējs'!H40,'1.1.B. Iesniedzējs'!H40*B$24)</f>
        <v>0</v>
      </c>
      <c r="C72" s="361"/>
      <c r="D72" s="361">
        <f>IF(D$24=2,'1.1.B. Iesniedzējs'!J40+'1.1.B. Iesniedzējs'!H40,'1.1.B. Iesniedzējs'!J40*D$24)</f>
        <v>0</v>
      </c>
      <c r="E72" s="361"/>
      <c r="F72" s="361">
        <f>IF(F$24=2,'1.1.B. Iesniedzējs'!L40+'1.1.B. Iesniedzējs'!J40+'1.1.B. Iesniedzējs'!H40,'1.1.B. Iesniedzējs'!L40*F$24)</f>
        <v>0</v>
      </c>
      <c r="G72" s="361"/>
      <c r="H72" s="361">
        <f>IF(H$24=2,'1.1.B. Iesniedzējs'!N40+'1.1.B. Iesniedzējs'!L40+'1.1.B. Iesniedzējs'!J40+'1.1.B. Iesniedzējs'!H40,'1.1.B. Iesniedzējs'!N40*H$24)</f>
        <v>0</v>
      </c>
      <c r="I72" s="361"/>
      <c r="J72" s="361">
        <f>IF(J$24=2,'1.1.B. Iesniedzējs'!P40,'1.1.B. Iesniedzējs'!P40*J$24)</f>
        <v>0</v>
      </c>
      <c r="K72" s="361"/>
      <c r="L72" s="361">
        <f>IF(L$24=2,'1.1.B. Iesniedzējs'!R40,'1.1.B. Iesniedzējs'!R40*L$24)</f>
        <v>0</v>
      </c>
      <c r="M72" s="361"/>
      <c r="N72" s="361">
        <f>IF(N$24=2,'1.1.B. Iesniedzējs'!T40,'1.1.B. Iesniedzējs'!T40*N$24)</f>
        <v>0</v>
      </c>
      <c r="O72" s="361"/>
      <c r="P72" s="361">
        <f>IF(P$24=2,'1.1.B. Iesniedzējs'!V40,'1.1.B. Iesniedzējs'!V40*P$24)</f>
        <v>0</v>
      </c>
      <c r="Q72" s="361"/>
      <c r="R72" s="361">
        <f>IF(R$24=2,'1.1.B. Iesniedzējs'!X40,'1.1.B. Iesniedzējs'!X40*R$24)</f>
        <v>0</v>
      </c>
      <c r="S72" s="361"/>
      <c r="T72" s="485">
        <f>SUM(B72:R72)</f>
        <v>0</v>
      </c>
      <c r="U72" s="482" t="e">
        <f t="shared" si="113"/>
        <v>#DIV/0!</v>
      </c>
    </row>
    <row r="73" spans="1:23" ht="12.75" hidden="1" customHeight="1" x14ac:dyDescent="0.2">
      <c r="A73" s="604" t="str">
        <f>A$14</f>
        <v>Publiskās neattiecināmās izmaksas</v>
      </c>
      <c r="B73" s="520"/>
      <c r="C73" s="520"/>
      <c r="D73" s="520"/>
      <c r="E73" s="520"/>
      <c r="F73" s="520"/>
      <c r="G73" s="520"/>
      <c r="H73" s="520"/>
      <c r="I73" s="520"/>
      <c r="J73" s="520"/>
      <c r="K73" s="520"/>
      <c r="L73" s="520"/>
      <c r="M73" s="520"/>
      <c r="N73" s="520"/>
      <c r="O73" s="520"/>
      <c r="P73" s="520"/>
      <c r="Q73" s="520"/>
      <c r="R73" s="520"/>
      <c r="S73" s="520"/>
      <c r="T73" s="481">
        <f t="shared" ref="T73:T75" si="139">SUM(B73:R73)</f>
        <v>0</v>
      </c>
      <c r="U73" s="519" t="s">
        <v>228</v>
      </c>
    </row>
    <row r="74" spans="1:23" ht="12.75" hidden="1" customHeight="1" x14ac:dyDescent="0.2">
      <c r="A74" s="604" t="str">
        <f>A$15</f>
        <v>Privātās neattiecināmās izmaksas</v>
      </c>
      <c r="B74" s="517">
        <f>IF(B$24=2,'1.1.B. Iesniedzējs'!I40,'1.1.B. Iesniedzējs'!I40*B$24)</f>
        <v>0</v>
      </c>
      <c r="C74" s="517"/>
      <c r="D74" s="517">
        <f>IF(D$24=2,'1.1.B. Iesniedzējs'!K40+'1.1.B. Iesniedzējs'!I40,'1.1.B. Iesniedzējs'!K40*D$24)</f>
        <v>0</v>
      </c>
      <c r="E74" s="517"/>
      <c r="F74" s="517">
        <f>IF(F$24=2,'1.1.B. Iesniedzējs'!M40+'1.1.B. Iesniedzējs'!K40+'1.1.B. Iesniedzējs'!I40,'1.1.B. Iesniedzējs'!M40*F$24)</f>
        <v>0</v>
      </c>
      <c r="G74" s="517"/>
      <c r="H74" s="517">
        <f>IF(H$24=2,'1.1.B. Iesniedzējs'!O40+'1.1.B. Iesniedzējs'!M40+'1.1.B. Iesniedzējs'!K40+'1.1.B. Iesniedzējs'!I40,'1.1.B. Iesniedzējs'!O40*H$24)</f>
        <v>0</v>
      </c>
      <c r="I74" s="517"/>
      <c r="J74" s="517">
        <f>IF(J$24=2,'1.1.B. Iesniedzējs'!Q40,'1.1.B. Iesniedzējs'!Q40*J$24)</f>
        <v>0</v>
      </c>
      <c r="K74" s="517"/>
      <c r="L74" s="517">
        <f>IF(L$24=2,'1.1.B. Iesniedzējs'!S40,'1.1.B. Iesniedzējs'!S40*L$24)</f>
        <v>0</v>
      </c>
      <c r="M74" s="517"/>
      <c r="N74" s="517">
        <f>IF(N$24=2,'1.1.B. Iesniedzējs'!U40,'1.1.B. Iesniedzējs'!U40*N$24)</f>
        <v>0</v>
      </c>
      <c r="O74" s="517"/>
      <c r="P74" s="517">
        <f>IF(P$24=2,'1.1.B. Iesniedzējs'!W40,'1.1.B. Iesniedzējs'!W40*P$24)</f>
        <v>0</v>
      </c>
      <c r="Q74" s="517"/>
      <c r="R74" s="517">
        <f>IF(R$24=2,'1.1.B. Iesniedzējs'!Y40,'1.1.B. Iesniedzējs'!Y40*R$24)</f>
        <v>0</v>
      </c>
      <c r="S74" s="518"/>
      <c r="T74" s="481">
        <f t="shared" si="139"/>
        <v>0</v>
      </c>
      <c r="U74" s="519" t="s">
        <v>228</v>
      </c>
    </row>
    <row r="75" spans="1:23" ht="12.75" customHeight="1" x14ac:dyDescent="0.2">
      <c r="A75" s="484" t="str">
        <f>A$16</f>
        <v>Finansējuma saņēmēja papildu ieguldījumi</v>
      </c>
      <c r="B75" s="361">
        <f>SUM(B73:B74)</f>
        <v>0</v>
      </c>
      <c r="C75" s="361"/>
      <c r="D75" s="361">
        <f t="shared" ref="D75:R75" si="140">SUM(D73:D74)</f>
        <v>0</v>
      </c>
      <c r="E75" s="361"/>
      <c r="F75" s="361">
        <f t="shared" si="140"/>
        <v>0</v>
      </c>
      <c r="G75" s="361"/>
      <c r="H75" s="361">
        <f t="shared" si="140"/>
        <v>0</v>
      </c>
      <c r="I75" s="361"/>
      <c r="J75" s="361">
        <f t="shared" si="140"/>
        <v>0</v>
      </c>
      <c r="K75" s="361"/>
      <c r="L75" s="361">
        <f t="shared" si="140"/>
        <v>0</v>
      </c>
      <c r="M75" s="361"/>
      <c r="N75" s="361">
        <f t="shared" si="140"/>
        <v>0</v>
      </c>
      <c r="O75" s="361"/>
      <c r="P75" s="361">
        <f t="shared" si="140"/>
        <v>0</v>
      </c>
      <c r="Q75" s="361"/>
      <c r="R75" s="361">
        <f t="shared" si="140"/>
        <v>0</v>
      </c>
      <c r="S75" s="361"/>
      <c r="T75" s="485">
        <f t="shared" si="139"/>
        <v>0</v>
      </c>
      <c r="U75" s="519" t="s">
        <v>228</v>
      </c>
    </row>
    <row r="76" spans="1:23" ht="12.75" customHeight="1" x14ac:dyDescent="0.25">
      <c r="A76" s="490" t="str">
        <f>A$17</f>
        <v>Kopējās izmaksas</v>
      </c>
      <c r="B76" s="491">
        <f>B72+B75</f>
        <v>0</v>
      </c>
      <c r="C76" s="491"/>
      <c r="D76" s="491">
        <f t="shared" ref="D76:R76" si="141">D72+D75</f>
        <v>0</v>
      </c>
      <c r="E76" s="491"/>
      <c r="F76" s="491">
        <f t="shared" si="141"/>
        <v>0</v>
      </c>
      <c r="G76" s="491"/>
      <c r="H76" s="491">
        <f t="shared" si="141"/>
        <v>0</v>
      </c>
      <c r="I76" s="491"/>
      <c r="J76" s="491">
        <f t="shared" si="141"/>
        <v>0</v>
      </c>
      <c r="K76" s="491"/>
      <c r="L76" s="491">
        <f t="shared" si="141"/>
        <v>0</v>
      </c>
      <c r="M76" s="491"/>
      <c r="N76" s="491">
        <f t="shared" si="141"/>
        <v>0</v>
      </c>
      <c r="O76" s="491"/>
      <c r="P76" s="491">
        <f t="shared" si="141"/>
        <v>0</v>
      </c>
      <c r="Q76" s="491"/>
      <c r="R76" s="491">
        <f t="shared" si="141"/>
        <v>0</v>
      </c>
      <c r="S76" s="491"/>
      <c r="T76" s="485">
        <f>SUM(B76:R76)</f>
        <v>0</v>
      </c>
      <c r="U76" s="519" t="s">
        <v>228</v>
      </c>
    </row>
    <row r="77" spans="1:23" ht="12.75" customHeight="1" x14ac:dyDescent="0.25">
      <c r="A77" s="506"/>
      <c r="B77" s="506"/>
      <c r="C77" s="506"/>
      <c r="D77" s="506"/>
      <c r="E77" s="506"/>
      <c r="F77" s="506"/>
      <c r="G77" s="506"/>
      <c r="H77" s="506"/>
      <c r="I77" s="506"/>
      <c r="J77" s="506"/>
      <c r="K77" s="506"/>
      <c r="L77" s="506"/>
      <c r="M77" s="506"/>
      <c r="N77" s="506"/>
      <c r="O77" s="506"/>
      <c r="P77" s="506"/>
      <c r="Q77" s="506"/>
      <c r="R77" s="506"/>
      <c r="S77" s="506"/>
      <c r="T77" s="506"/>
      <c r="U77" s="506"/>
    </row>
    <row r="78" spans="1:23" ht="24" customHeight="1" x14ac:dyDescent="0.2">
      <c r="A78" s="508" t="s">
        <v>3</v>
      </c>
      <c r="B78" s="509">
        <f>'Dati par projektu'!$C$4</f>
        <v>0</v>
      </c>
      <c r="C78" s="510"/>
      <c r="D78" s="510"/>
      <c r="E78" s="510"/>
      <c r="F78" s="509">
        <f>'Dati par projektu'!$C$5</f>
        <v>0</v>
      </c>
      <c r="G78" s="510"/>
      <c r="H78" s="511"/>
      <c r="I78" s="510"/>
      <c r="J78" s="511" t="s">
        <v>308</v>
      </c>
      <c r="K78" s="510"/>
      <c r="L78" s="513">
        <f>'1.1.C. Iesniedzējs'!C36</f>
        <v>1</v>
      </c>
      <c r="M78" s="510"/>
      <c r="N78" s="514" t="s">
        <v>313</v>
      </c>
      <c r="O78" s="510"/>
      <c r="P78" s="511"/>
      <c r="Q78" s="510"/>
      <c r="R78" s="511"/>
      <c r="S78" s="510"/>
      <c r="T78" s="511"/>
      <c r="U78" s="511"/>
      <c r="W78" s="386">
        <f>IF(F78=Dati!$J$3,1,IF(F78=Dati!$J$4,2,IF(F78=Dati!$J$5,3,0)))</f>
        <v>0</v>
      </c>
    </row>
    <row r="79" spans="1:23" x14ac:dyDescent="0.2">
      <c r="A79" s="476" t="s">
        <v>221</v>
      </c>
      <c r="B79" s="477">
        <f>B$3</f>
        <v>2023</v>
      </c>
      <c r="C79" s="477"/>
      <c r="D79" s="477">
        <f>D$3</f>
        <v>2024</v>
      </c>
      <c r="E79" s="477"/>
      <c r="F79" s="477">
        <f>F$3</f>
        <v>2025</v>
      </c>
      <c r="G79" s="477"/>
      <c r="H79" s="477" t="str">
        <f>H$3</f>
        <v>X</v>
      </c>
      <c r="I79" s="477"/>
      <c r="J79" s="477" t="str">
        <f>J$3</f>
        <v>X</v>
      </c>
      <c r="K79" s="477"/>
      <c r="L79" s="477" t="str">
        <f>L$3</f>
        <v>X</v>
      </c>
      <c r="M79" s="477"/>
      <c r="N79" s="477" t="str">
        <f>N$3</f>
        <v>X</v>
      </c>
      <c r="O79" s="477"/>
      <c r="P79" s="477" t="str">
        <f>P$3</f>
        <v>X</v>
      </c>
      <c r="Q79" s="477"/>
      <c r="R79" s="477" t="str">
        <f>R$3</f>
        <v>X</v>
      </c>
      <c r="S79" s="477"/>
      <c r="T79" s="477"/>
      <c r="U79" s="477"/>
    </row>
    <row r="80" spans="1:23" x14ac:dyDescent="0.2">
      <c r="A80" s="515"/>
      <c r="B80" s="478" t="s">
        <v>222</v>
      </c>
      <c r="C80" s="478"/>
      <c r="D80" s="478" t="s">
        <v>222</v>
      </c>
      <c r="E80" s="478"/>
      <c r="F80" s="478" t="s">
        <v>222</v>
      </c>
      <c r="G80" s="478"/>
      <c r="H80" s="478" t="s">
        <v>222</v>
      </c>
      <c r="I80" s="478"/>
      <c r="J80" s="478" t="s">
        <v>222</v>
      </c>
      <c r="K80" s="478"/>
      <c r="L80" s="478" t="s">
        <v>222</v>
      </c>
      <c r="M80" s="478"/>
      <c r="N80" s="478" t="s">
        <v>222</v>
      </c>
      <c r="O80" s="478"/>
      <c r="P80" s="478" t="s">
        <v>222</v>
      </c>
      <c r="Q80" s="478"/>
      <c r="R80" s="478" t="s">
        <v>222</v>
      </c>
      <c r="S80" s="478"/>
      <c r="T80" s="478" t="s">
        <v>112</v>
      </c>
      <c r="U80" s="478" t="s">
        <v>59</v>
      </c>
    </row>
    <row r="81" spans="1:23" ht="12.75" customHeight="1" x14ac:dyDescent="0.2">
      <c r="A81" s="516" t="str">
        <f>A$5</f>
        <v>Attīstības un noturības mehānisma finansējums</v>
      </c>
      <c r="B81" s="517">
        <f>(B89*$L$78)*$W$20-B86</f>
        <v>0</v>
      </c>
      <c r="C81" s="517"/>
      <c r="D81" s="517">
        <f>(D89*$L$78)*$W$20-D86</f>
        <v>0</v>
      </c>
      <c r="E81" s="517"/>
      <c r="F81" s="517">
        <f>(F89*$L$78)*$W$20-F86</f>
        <v>0</v>
      </c>
      <c r="G81" s="517"/>
      <c r="H81" s="517">
        <f>(H89*$L$78)*$W$20-H86</f>
        <v>0</v>
      </c>
      <c r="I81" s="517"/>
      <c r="J81" s="517">
        <f>(J89*$L$78)*$W$20-J86</f>
        <v>0</v>
      </c>
      <c r="K81" s="517"/>
      <c r="L81" s="517">
        <f>(L89*$L$78)*$W$20-L86</f>
        <v>0</v>
      </c>
      <c r="M81" s="517"/>
      <c r="N81" s="517">
        <f>(N89*$L$78)*$W$20-N86</f>
        <v>0</v>
      </c>
      <c r="O81" s="517"/>
      <c r="P81" s="517">
        <f>(P89*$L$78)*$W$20-P86</f>
        <v>0</v>
      </c>
      <c r="Q81" s="517"/>
      <c r="R81" s="517">
        <f>(R89*$L$78-R86)*$W$20</f>
        <v>0</v>
      </c>
      <c r="S81" s="517"/>
      <c r="T81" s="481">
        <f t="shared" ref="T81:T88" si="142">SUM(B81:R81)</f>
        <v>0</v>
      </c>
      <c r="U81" s="482" t="e">
        <f>T81/$T$89</f>
        <v>#DIV/0!</v>
      </c>
    </row>
    <row r="82" spans="1:23" ht="12.75" hidden="1" customHeight="1" x14ac:dyDescent="0.2">
      <c r="A82" s="604">
        <f>A$6</f>
        <v>0</v>
      </c>
      <c r="B82" s="517"/>
      <c r="C82" s="517"/>
      <c r="D82" s="517"/>
      <c r="E82" s="517"/>
      <c r="F82" s="517"/>
      <c r="G82" s="517"/>
      <c r="H82" s="517"/>
      <c r="I82" s="517"/>
      <c r="J82" s="517"/>
      <c r="K82" s="517"/>
      <c r="L82" s="517"/>
      <c r="M82" s="517"/>
      <c r="N82" s="517"/>
      <c r="O82" s="517"/>
      <c r="P82" s="517"/>
      <c r="Q82" s="517"/>
      <c r="R82" s="517"/>
      <c r="S82" s="517"/>
      <c r="T82" s="481"/>
      <c r="U82" s="482"/>
    </row>
    <row r="83" spans="1:23" ht="12.75" hidden="1" customHeight="1" x14ac:dyDescent="0.2">
      <c r="A83" s="604" t="str">
        <f>A$7</f>
        <v>Valsts budžeta finansējums</v>
      </c>
      <c r="B83" s="517"/>
      <c r="C83" s="517"/>
      <c r="D83" s="517"/>
      <c r="E83" s="517"/>
      <c r="F83" s="517"/>
      <c r="G83" s="517"/>
      <c r="H83" s="517"/>
      <c r="I83" s="517"/>
      <c r="J83" s="517"/>
      <c r="K83" s="517"/>
      <c r="L83" s="517"/>
      <c r="M83" s="517"/>
      <c r="N83" s="517"/>
      <c r="O83" s="517"/>
      <c r="P83" s="517"/>
      <c r="Q83" s="517"/>
      <c r="R83" s="517"/>
      <c r="S83" s="517"/>
      <c r="T83" s="481">
        <f t="shared" si="142"/>
        <v>0</v>
      </c>
      <c r="U83" s="482" t="e">
        <f t="shared" ref="U83:U89" si="143">T83/$T$89</f>
        <v>#DIV/0!</v>
      </c>
    </row>
    <row r="84" spans="1:23" ht="12.75" hidden="1" customHeight="1" x14ac:dyDescent="0.2">
      <c r="A84" s="604" t="str">
        <f>A$8</f>
        <v>Valsts budžeta dotācija pašvaldībām</v>
      </c>
      <c r="B84" s="518"/>
      <c r="C84" s="518"/>
      <c r="D84" s="518"/>
      <c r="E84" s="518"/>
      <c r="F84" s="518"/>
      <c r="G84" s="518"/>
      <c r="H84" s="518"/>
      <c r="I84" s="518"/>
      <c r="J84" s="518"/>
      <c r="K84" s="518"/>
      <c r="L84" s="518"/>
      <c r="M84" s="518"/>
      <c r="N84" s="518"/>
      <c r="O84" s="518"/>
      <c r="P84" s="518"/>
      <c r="Q84" s="518"/>
      <c r="R84" s="518"/>
      <c r="S84" s="518"/>
      <c r="T84" s="481">
        <f t="shared" si="142"/>
        <v>0</v>
      </c>
      <c r="U84" s="482" t="e">
        <f t="shared" si="143"/>
        <v>#DIV/0!</v>
      </c>
    </row>
    <row r="85" spans="1:23" ht="12.75" customHeight="1" x14ac:dyDescent="0.2">
      <c r="A85" s="483" t="str">
        <f>A$9</f>
        <v>Pašvaldības finansējums</v>
      </c>
      <c r="B85" s="518">
        <f>IF($W78=1,B89-B81-B84-B88-B86,0)</f>
        <v>0</v>
      </c>
      <c r="C85" s="518"/>
      <c r="D85" s="518">
        <f t="shared" ref="D85:R85" si="144">IF($W78=1,D89-D81-D84-D88-D86,0)</f>
        <v>0</v>
      </c>
      <c r="E85" s="518"/>
      <c r="F85" s="518">
        <f t="shared" si="144"/>
        <v>0</v>
      </c>
      <c r="G85" s="518"/>
      <c r="H85" s="518">
        <f t="shared" si="144"/>
        <v>0</v>
      </c>
      <c r="I85" s="518"/>
      <c r="J85" s="518">
        <f t="shared" si="144"/>
        <v>0</v>
      </c>
      <c r="K85" s="518"/>
      <c r="L85" s="518">
        <f t="shared" si="144"/>
        <v>0</v>
      </c>
      <c r="M85" s="518"/>
      <c r="N85" s="518">
        <f t="shared" si="144"/>
        <v>0</v>
      </c>
      <c r="O85" s="518"/>
      <c r="P85" s="518">
        <f t="shared" si="144"/>
        <v>0</v>
      </c>
      <c r="Q85" s="518"/>
      <c r="R85" s="518">
        <f t="shared" si="144"/>
        <v>0</v>
      </c>
      <c r="S85" s="518"/>
      <c r="T85" s="481">
        <f t="shared" si="142"/>
        <v>0</v>
      </c>
      <c r="U85" s="482" t="e">
        <f t="shared" si="143"/>
        <v>#DIV/0!</v>
      </c>
    </row>
    <row r="86" spans="1:23" s="305" customFormat="1" ht="12.75" customHeight="1" x14ac:dyDescent="0.2">
      <c r="A86" s="483" t="str">
        <f>A$10</f>
        <v>Cits publiskais finansējums</v>
      </c>
      <c r="B86" s="518"/>
      <c r="C86" s="518"/>
      <c r="D86" s="518"/>
      <c r="E86" s="518"/>
      <c r="F86" s="518"/>
      <c r="G86" s="518"/>
      <c r="H86" s="518"/>
      <c r="I86" s="518"/>
      <c r="J86" s="518"/>
      <c r="K86" s="518"/>
      <c r="L86" s="518"/>
      <c r="M86" s="518"/>
      <c r="N86" s="518"/>
      <c r="O86" s="518"/>
      <c r="P86" s="518"/>
      <c r="Q86" s="518"/>
      <c r="R86" s="518"/>
      <c r="S86" s="518"/>
      <c r="T86" s="481">
        <f t="shared" si="142"/>
        <v>0</v>
      </c>
      <c r="U86" s="482" t="e">
        <f t="shared" si="143"/>
        <v>#DIV/0!</v>
      </c>
    </row>
    <row r="87" spans="1:23" ht="12.75" customHeight="1" x14ac:dyDescent="0.2">
      <c r="A87" s="484" t="str">
        <f>A$11</f>
        <v>Publiskās attiecināmās izmaksas</v>
      </c>
      <c r="B87" s="361">
        <f>SUM(B81:B86)</f>
        <v>0</v>
      </c>
      <c r="C87" s="361"/>
      <c r="D87" s="361">
        <f t="shared" ref="D87:R87" si="145">SUM(D81:D86)</f>
        <v>0</v>
      </c>
      <c r="E87" s="361"/>
      <c r="F87" s="361">
        <f t="shared" si="145"/>
        <v>0</v>
      </c>
      <c r="G87" s="361"/>
      <c r="H87" s="361">
        <f t="shared" si="145"/>
        <v>0</v>
      </c>
      <c r="I87" s="361"/>
      <c r="J87" s="361">
        <f t="shared" si="145"/>
        <v>0</v>
      </c>
      <c r="K87" s="361"/>
      <c r="L87" s="361">
        <f t="shared" si="145"/>
        <v>0</v>
      </c>
      <c r="M87" s="361"/>
      <c r="N87" s="361">
        <f t="shared" si="145"/>
        <v>0</v>
      </c>
      <c r="O87" s="361"/>
      <c r="P87" s="361">
        <f t="shared" si="145"/>
        <v>0</v>
      </c>
      <c r="Q87" s="361"/>
      <c r="R87" s="361">
        <f t="shared" si="145"/>
        <v>0</v>
      </c>
      <c r="S87" s="361"/>
      <c r="T87" s="485">
        <f t="shared" si="142"/>
        <v>0</v>
      </c>
      <c r="U87" s="482" t="e">
        <f t="shared" si="143"/>
        <v>#DIV/0!</v>
      </c>
    </row>
    <row r="88" spans="1:23" ht="12.75" customHeight="1" x14ac:dyDescent="0.2">
      <c r="A88" s="483" t="str">
        <f>A$12</f>
        <v>Privātais finansējums</v>
      </c>
      <c r="B88" s="518"/>
      <c r="C88" s="518"/>
      <c r="D88" s="518"/>
      <c r="E88" s="518"/>
      <c r="F88" s="518"/>
      <c r="G88" s="518"/>
      <c r="H88" s="518"/>
      <c r="I88" s="518"/>
      <c r="J88" s="518"/>
      <c r="K88" s="518"/>
      <c r="L88" s="518"/>
      <c r="M88" s="518"/>
      <c r="N88" s="518"/>
      <c r="O88" s="518"/>
      <c r="P88" s="518"/>
      <c r="Q88" s="518"/>
      <c r="R88" s="518"/>
      <c r="S88" s="518"/>
      <c r="T88" s="481">
        <f t="shared" si="142"/>
        <v>0</v>
      </c>
      <c r="U88" s="482" t="e">
        <f t="shared" si="143"/>
        <v>#DIV/0!</v>
      </c>
    </row>
    <row r="89" spans="1:23" ht="12.75" customHeight="1" x14ac:dyDescent="0.2">
      <c r="A89" s="484" t="str">
        <f>A$13</f>
        <v>Kopējās attiecināmās izmaksas</v>
      </c>
      <c r="B89" s="361">
        <f>IF(B24=2,'1.1.C. Iesniedzējs'!H36,'1.1.C. Iesniedzējs'!H36*B24)</f>
        <v>0</v>
      </c>
      <c r="C89" s="361"/>
      <c r="D89" s="361">
        <f>IF(D24=2,'1.1.C. Iesniedzējs'!J36+'1.1.C. Iesniedzējs'!H36,'1.1.C. Iesniedzējs'!J36*D24)</f>
        <v>0</v>
      </c>
      <c r="E89" s="361"/>
      <c r="F89" s="361">
        <f>IF(F24=2,'1.1.C. Iesniedzējs'!L36+'1.1.C. Iesniedzējs'!J36+'1.1.C. Iesniedzējs'!H36,'1.1.C. Iesniedzējs'!L36*F24)</f>
        <v>0</v>
      </c>
      <c r="G89" s="361"/>
      <c r="H89" s="361">
        <f>IF(H24=2,'1.1.C. Iesniedzējs'!N36+'1.1.C. Iesniedzējs'!L36+'1.1.C. Iesniedzējs'!J36+'1.1.C. Iesniedzējs'!H36,'1.1.C. Iesniedzējs'!N36*H24)</f>
        <v>0</v>
      </c>
      <c r="I89" s="361"/>
      <c r="J89" s="361">
        <f>IF(J24=2,'1.1.C. Iesniedzējs'!P36,'1.1.C. Iesniedzējs'!P36*J24)</f>
        <v>0</v>
      </c>
      <c r="K89" s="361"/>
      <c r="L89" s="361">
        <f>IF(L24=2,'1.1.C. Iesniedzējs'!R36,'1.1.C. Iesniedzējs'!R36*L24)</f>
        <v>0</v>
      </c>
      <c r="M89" s="361"/>
      <c r="N89" s="361">
        <f>IF(N24=2,'1.1.C. Iesniedzējs'!T36,'1.1.C. Iesniedzējs'!T36*N24)</f>
        <v>0</v>
      </c>
      <c r="O89" s="361"/>
      <c r="P89" s="361">
        <f>IF(P24=2,'1.1.C. Iesniedzējs'!V36,'1.1.C. Iesniedzējs'!V36*P24)</f>
        <v>0</v>
      </c>
      <c r="Q89" s="361"/>
      <c r="R89" s="361">
        <f>IF(R24=2,'1.1.C. Iesniedzējs'!X36,'1.1.C. Iesniedzējs'!X36*R24)</f>
        <v>0</v>
      </c>
      <c r="S89" s="361"/>
      <c r="T89" s="485">
        <f>SUM(B89:R89)</f>
        <v>0</v>
      </c>
      <c r="U89" s="482" t="e">
        <f t="shared" si="143"/>
        <v>#DIV/0!</v>
      </c>
    </row>
    <row r="90" spans="1:23" ht="12.75" hidden="1" customHeight="1" x14ac:dyDescent="0.2">
      <c r="A90" s="604" t="str">
        <f>A$14</f>
        <v>Publiskās neattiecināmās izmaksas</v>
      </c>
      <c r="B90" s="518">
        <f>IF($W78=1,IF(B24=2,'1.1.C. Iesniedzējs'!I36,'1.1.C. Iesniedzējs'!I36*B24),0)</f>
        <v>0</v>
      </c>
      <c r="C90" s="518"/>
      <c r="D90" s="518">
        <f>IF($W78=1,IF(D24=2,'1.1.C. Iesniedzējs'!K36+'1.1.C. Iesniedzējs'!I36,'1.1.C. Iesniedzējs'!K36*D24),0)</f>
        <v>0</v>
      </c>
      <c r="E90" s="518"/>
      <c r="F90" s="518">
        <f>IF($W78=1,IF(F24=2,'1.1.C. Iesniedzējs'!M36+'1.1.C. Iesniedzējs'!K36+'1.1.C. Iesniedzējs'!I36,'1.1.C. Iesniedzējs'!M36*F24),0)</f>
        <v>0</v>
      </c>
      <c r="G90" s="518"/>
      <c r="H90" s="518">
        <f>IF($W78=1,IF(H24=2,'1.1.C. Iesniedzējs'!O36+'1.1.C. Iesniedzējs'!M36+'1.1.C. Iesniedzējs'!K36+'1.1.C. Iesniedzējs'!I36,'1.1.C. Iesniedzējs'!O36*H24),0)</f>
        <v>0</v>
      </c>
      <c r="I90" s="518"/>
      <c r="J90" s="518">
        <f>IF($W78=1,IF(J24=2,'1.1.C. Iesniedzējs'!Q36,'1.1.C. Iesniedzējs'!Q36*J24),0)</f>
        <v>0</v>
      </c>
      <c r="K90" s="518"/>
      <c r="L90" s="518">
        <f>IF($W78=1,IF(L24=2,'1.1.C. Iesniedzējs'!S36,'1.1.C. Iesniedzējs'!S36*L24),0)</f>
        <v>0</v>
      </c>
      <c r="M90" s="518"/>
      <c r="N90" s="518">
        <f>IF($W78=1,IF(N24=2,'1.1.C. Iesniedzējs'!U36,'1.1.C. Iesniedzējs'!U36*N24),0)</f>
        <v>0</v>
      </c>
      <c r="O90" s="518"/>
      <c r="P90" s="518">
        <f>IF($W78=1,IF(P24=2,'1.1.C. Iesniedzējs'!W36,'1.1.C. Iesniedzējs'!W36*P24),0)</f>
        <v>0</v>
      </c>
      <c r="Q90" s="518"/>
      <c r="R90" s="518">
        <f>IF($W78=1,IF(R24=2,'1.1.C. Iesniedzējs'!Y36,'1.1.C. Iesniedzējs'!Y36*R24),0)</f>
        <v>0</v>
      </c>
      <c r="S90" s="518"/>
      <c r="T90" s="481">
        <f t="shared" ref="T90:T92" si="146">SUM(B90:R90)</f>
        <v>0</v>
      </c>
      <c r="U90" s="519" t="s">
        <v>228</v>
      </c>
    </row>
    <row r="91" spans="1:23" ht="12.75" hidden="1" customHeight="1" x14ac:dyDescent="0.2">
      <c r="A91" s="604" t="str">
        <f>A$15</f>
        <v>Privātās neattiecināmās izmaksas</v>
      </c>
      <c r="B91" s="518">
        <f>IF($W78=3,IF(B24=2,'1.1.C. Iesniedzējs'!I37,'1.1.C. Iesniedzējs'!I37*B24),0)</f>
        <v>0</v>
      </c>
      <c r="C91" s="518"/>
      <c r="D91" s="518">
        <f>IF($W78=3,IF(D24=2,'1.1.C. Iesniedzējs'!K37+'1.1.C. Iesniedzējs'!I37,'1.1.C. Iesniedzējs'!K37*D24),0)</f>
        <v>0</v>
      </c>
      <c r="E91" s="518"/>
      <c r="F91" s="518">
        <f>IF($W78=3,IF(F24=2,'1.1.C. Iesniedzējs'!M37+'1.1.C. Iesniedzējs'!K37+'1.1.C. Iesniedzējs'!I37,'1.1.C. Iesniedzējs'!M37*F24),0)</f>
        <v>0</v>
      </c>
      <c r="G91" s="518"/>
      <c r="H91" s="518">
        <f>IF($W78=3,IF(H24=2,'1.1.C. Iesniedzējs'!O37+'1.1.C. Iesniedzējs'!M37+'1.1.C. Iesniedzējs'!K37+'1.1.C. Iesniedzējs'!I37,'1.1.C. Iesniedzējs'!O37*H24),0)</f>
        <v>0</v>
      </c>
      <c r="I91" s="518"/>
      <c r="J91" s="518">
        <f>IF($W78=3,IF(J24=2,'1.1.C. Iesniedzējs'!Q37,'1.1.C. Iesniedzējs'!Q37*J24),0)</f>
        <v>0</v>
      </c>
      <c r="K91" s="518"/>
      <c r="L91" s="518">
        <f>IF($W78=3,IF(L24=2,'1.1.C. Iesniedzējs'!S37,'1.1.C. Iesniedzējs'!S37*L24),0)</f>
        <v>0</v>
      </c>
      <c r="M91" s="518"/>
      <c r="N91" s="518">
        <f>IF($W78=3,IF(N24=2,'1.1.C. Iesniedzējs'!U37,'1.1.C. Iesniedzējs'!U37*N24),0)</f>
        <v>0</v>
      </c>
      <c r="O91" s="518"/>
      <c r="P91" s="518">
        <f>IF($W78=3,IF(P24=2,'1.1.C. Iesniedzējs'!W37,'1.1.C. Iesniedzējs'!W37*P24),0)</f>
        <v>0</v>
      </c>
      <c r="Q91" s="518"/>
      <c r="R91" s="518">
        <f>IF($W78=3,IF(R24=2,'1.1.C. Iesniedzējs'!Y37,'1.1.C. Iesniedzējs'!Y37*R24),0)</f>
        <v>0</v>
      </c>
      <c r="S91" s="518"/>
      <c r="T91" s="481">
        <f t="shared" si="146"/>
        <v>0</v>
      </c>
      <c r="U91" s="519" t="s">
        <v>228</v>
      </c>
    </row>
    <row r="92" spans="1:23" ht="12.75" customHeight="1" x14ac:dyDescent="0.2">
      <c r="A92" s="484" t="str">
        <f>A$16</f>
        <v>Finansējuma saņēmēja papildu ieguldījumi</v>
      </c>
      <c r="B92" s="361">
        <f>SUM(B90:B91)</f>
        <v>0</v>
      </c>
      <c r="C92" s="361"/>
      <c r="D92" s="361">
        <f t="shared" ref="D92:R92" si="147">SUM(D89:D91)</f>
        <v>0</v>
      </c>
      <c r="E92" s="361"/>
      <c r="F92" s="361">
        <f t="shared" si="147"/>
        <v>0</v>
      </c>
      <c r="G92" s="361"/>
      <c r="H92" s="361">
        <f t="shared" si="147"/>
        <v>0</v>
      </c>
      <c r="I92" s="361"/>
      <c r="J92" s="361">
        <f t="shared" si="147"/>
        <v>0</v>
      </c>
      <c r="K92" s="361"/>
      <c r="L92" s="361">
        <f t="shared" si="147"/>
        <v>0</v>
      </c>
      <c r="M92" s="361"/>
      <c r="N92" s="361">
        <f t="shared" si="147"/>
        <v>0</v>
      </c>
      <c r="O92" s="361"/>
      <c r="P92" s="361">
        <f t="shared" si="147"/>
        <v>0</v>
      </c>
      <c r="Q92" s="361"/>
      <c r="R92" s="361">
        <f t="shared" si="147"/>
        <v>0</v>
      </c>
      <c r="S92" s="361"/>
      <c r="T92" s="485">
        <f t="shared" si="146"/>
        <v>0</v>
      </c>
      <c r="U92" s="519" t="s">
        <v>228</v>
      </c>
    </row>
    <row r="93" spans="1:23" ht="12.75" customHeight="1" x14ac:dyDescent="0.25">
      <c r="A93" s="490" t="str">
        <f>A$17</f>
        <v>Kopējās izmaksas</v>
      </c>
      <c r="B93" s="491">
        <f>B89+B92</f>
        <v>0</v>
      </c>
      <c r="C93" s="491"/>
      <c r="D93" s="491">
        <f t="shared" ref="D93:R93" si="148">D88+D92</f>
        <v>0</v>
      </c>
      <c r="E93" s="491"/>
      <c r="F93" s="491">
        <f t="shared" si="148"/>
        <v>0</v>
      </c>
      <c r="G93" s="491"/>
      <c r="H93" s="491">
        <f t="shared" si="148"/>
        <v>0</v>
      </c>
      <c r="I93" s="491"/>
      <c r="J93" s="491">
        <f t="shared" si="148"/>
        <v>0</v>
      </c>
      <c r="K93" s="491"/>
      <c r="L93" s="491">
        <f t="shared" si="148"/>
        <v>0</v>
      </c>
      <c r="M93" s="491"/>
      <c r="N93" s="491">
        <f t="shared" si="148"/>
        <v>0</v>
      </c>
      <c r="O93" s="491"/>
      <c r="P93" s="491">
        <f t="shared" si="148"/>
        <v>0</v>
      </c>
      <c r="Q93" s="491"/>
      <c r="R93" s="491">
        <f t="shared" si="148"/>
        <v>0</v>
      </c>
      <c r="S93" s="491"/>
      <c r="T93" s="485">
        <f>SUM(B93:R93)</f>
        <v>0</v>
      </c>
      <c r="U93" s="519" t="s">
        <v>228</v>
      </c>
    </row>
    <row r="94" spans="1:23" ht="12.75" customHeight="1" x14ac:dyDescent="0.25">
      <c r="A94" s="506"/>
      <c r="B94" s="506"/>
      <c r="C94" s="506"/>
      <c r="D94" s="506"/>
      <c r="E94" s="506"/>
      <c r="F94" s="506"/>
      <c r="G94" s="506"/>
      <c r="H94" s="506"/>
      <c r="I94" s="506"/>
      <c r="J94" s="506"/>
      <c r="K94" s="506"/>
      <c r="L94" s="506"/>
      <c r="M94" s="506"/>
      <c r="N94" s="506"/>
      <c r="O94" s="506"/>
      <c r="P94" s="506"/>
      <c r="Q94" s="506"/>
      <c r="R94" s="506"/>
      <c r="S94" s="506"/>
      <c r="T94" s="506"/>
      <c r="U94" s="506"/>
    </row>
    <row r="95" spans="1:23" ht="24" hidden="1" customHeight="1" x14ac:dyDescent="0.2">
      <c r="A95" s="521" t="s">
        <v>237</v>
      </c>
      <c r="B95" s="509">
        <f>'1.2.1.A. Partneris-1'!C3</f>
        <v>0</v>
      </c>
      <c r="C95" s="510"/>
      <c r="D95" s="510"/>
      <c r="E95" s="510"/>
      <c r="F95" s="509">
        <f>'1.2.1.A. Partneris-1'!H3</f>
        <v>0</v>
      </c>
      <c r="G95" s="510"/>
      <c r="H95" s="511"/>
      <c r="I95" s="510"/>
      <c r="J95" s="511" t="s">
        <v>308</v>
      </c>
      <c r="K95" s="510"/>
      <c r="L95" s="513">
        <f>'1.2.1.A. Partneris-1'!C36</f>
        <v>1</v>
      </c>
      <c r="M95" s="510"/>
      <c r="N95" s="514" t="s">
        <v>326</v>
      </c>
      <c r="O95" s="510"/>
      <c r="P95" s="511"/>
      <c r="Q95" s="510"/>
      <c r="R95" s="511"/>
      <c r="S95" s="510"/>
      <c r="T95" s="511"/>
      <c r="U95" s="511"/>
      <c r="W95" s="386">
        <f>IF(F95=Dati!$J$3,1,IF(F95=Dati!$J$4,2,IF(F95=Dati!$J$5,3,0)))</f>
        <v>0</v>
      </c>
    </row>
    <row r="96" spans="1:23" hidden="1" x14ac:dyDescent="0.2">
      <c r="A96" s="476" t="s">
        <v>221</v>
      </c>
      <c r="B96" s="477">
        <f>B$3</f>
        <v>2023</v>
      </c>
      <c r="C96" s="477"/>
      <c r="D96" s="477">
        <f>D$3</f>
        <v>2024</v>
      </c>
      <c r="E96" s="477"/>
      <c r="F96" s="477">
        <f>F$3</f>
        <v>2025</v>
      </c>
      <c r="G96" s="477"/>
      <c r="H96" s="477" t="str">
        <f>H$3</f>
        <v>X</v>
      </c>
      <c r="I96" s="477"/>
      <c r="J96" s="477" t="str">
        <f>J$3</f>
        <v>X</v>
      </c>
      <c r="K96" s="477"/>
      <c r="L96" s="477" t="str">
        <f>L$3</f>
        <v>X</v>
      </c>
      <c r="M96" s="477"/>
      <c r="N96" s="477" t="str">
        <f>N$3</f>
        <v>X</v>
      </c>
      <c r="O96" s="477"/>
      <c r="P96" s="477" t="str">
        <f>P$3</f>
        <v>X</v>
      </c>
      <c r="Q96" s="477"/>
      <c r="R96" s="477" t="str">
        <f>R$3</f>
        <v>X</v>
      </c>
      <c r="S96" s="477"/>
      <c r="T96" s="477"/>
      <c r="U96" s="477"/>
    </row>
    <row r="97" spans="1:23" hidden="1" x14ac:dyDescent="0.2">
      <c r="A97" s="515"/>
      <c r="B97" s="478" t="s">
        <v>222</v>
      </c>
      <c r="C97" s="478"/>
      <c r="D97" s="478" t="s">
        <v>222</v>
      </c>
      <c r="E97" s="478"/>
      <c r="F97" s="478" t="s">
        <v>222</v>
      </c>
      <c r="G97" s="478"/>
      <c r="H97" s="478" t="s">
        <v>222</v>
      </c>
      <c r="I97" s="478"/>
      <c r="J97" s="478" t="s">
        <v>222</v>
      </c>
      <c r="K97" s="478"/>
      <c r="L97" s="478" t="s">
        <v>222</v>
      </c>
      <c r="M97" s="478"/>
      <c r="N97" s="478" t="s">
        <v>222</v>
      </c>
      <c r="O97" s="478"/>
      <c r="P97" s="478" t="s">
        <v>222</v>
      </c>
      <c r="Q97" s="478"/>
      <c r="R97" s="478" t="s">
        <v>222</v>
      </c>
      <c r="S97" s="478"/>
      <c r="T97" s="478" t="s">
        <v>112</v>
      </c>
      <c r="U97" s="478" t="s">
        <v>59</v>
      </c>
    </row>
    <row r="98" spans="1:23" ht="12.75" hidden="1" customHeight="1" x14ac:dyDescent="0.2">
      <c r="A98" s="516" t="str">
        <f>A$5</f>
        <v>Attīstības un noturības mehānisma finansējums</v>
      </c>
      <c r="B98" s="517" t="e">
        <f>(B106*$L$95)*$W$20-B103</f>
        <v>#DIV/0!</v>
      </c>
      <c r="C98" s="517"/>
      <c r="D98" s="517" t="e">
        <f>(D106*$L$95)*$W$20-D103</f>
        <v>#DIV/0!</v>
      </c>
      <c r="E98" s="517"/>
      <c r="F98" s="517" t="e">
        <f>(F106*$L$95)*$W$20-F103</f>
        <v>#DIV/0!</v>
      </c>
      <c r="G98" s="517"/>
      <c r="H98" s="517" t="e">
        <f>(H106*$L$95)*$W$20-H103</f>
        <v>#DIV/0!</v>
      </c>
      <c r="I98" s="517"/>
      <c r="J98" s="517" t="e">
        <f>(J106*$L$95)*$W$20-J103</f>
        <v>#DIV/0!</v>
      </c>
      <c r="K98" s="517"/>
      <c r="L98" s="517" t="e">
        <f>(L106*$L$95)*$W$20-L103</f>
        <v>#DIV/0!</v>
      </c>
      <c r="M98" s="517"/>
      <c r="N98" s="517" t="e">
        <f>(N106*$L$95)*$W$20-N103</f>
        <v>#DIV/0!</v>
      </c>
      <c r="O98" s="517"/>
      <c r="P98" s="517" t="e">
        <f>(P106*$L$95)*$W$20-P103</f>
        <v>#DIV/0!</v>
      </c>
      <c r="Q98" s="517"/>
      <c r="R98" s="517" t="e">
        <f>(R106*$L$95-R103)*$W$20</f>
        <v>#DIV/0!</v>
      </c>
      <c r="S98" s="517"/>
      <c r="T98" s="481" t="e">
        <f t="shared" ref="T98:T106" si="149">SUM(B98:R98)</f>
        <v>#DIV/0!</v>
      </c>
      <c r="U98" s="482" t="e">
        <f>T98/$T$106</f>
        <v>#DIV/0!</v>
      </c>
    </row>
    <row r="99" spans="1:23" ht="12.75" hidden="1" customHeight="1" x14ac:dyDescent="0.2">
      <c r="A99" s="483">
        <f>A$6</f>
        <v>0</v>
      </c>
      <c r="B99" s="517"/>
      <c r="C99" s="517"/>
      <c r="D99" s="517"/>
      <c r="E99" s="517"/>
      <c r="F99" s="517"/>
      <c r="G99" s="517"/>
      <c r="H99" s="517"/>
      <c r="I99" s="517"/>
      <c r="J99" s="517"/>
      <c r="K99" s="517"/>
      <c r="L99" s="517"/>
      <c r="M99" s="517"/>
      <c r="N99" s="517"/>
      <c r="O99" s="517"/>
      <c r="P99" s="517"/>
      <c r="Q99" s="517"/>
      <c r="R99" s="517"/>
      <c r="S99" s="517"/>
      <c r="T99" s="481"/>
      <c r="U99" s="482"/>
    </row>
    <row r="100" spans="1:23" ht="12.75" hidden="1" customHeight="1" x14ac:dyDescent="0.2">
      <c r="A100" s="483" t="str">
        <f>A$7</f>
        <v>Valsts budžeta finansējums</v>
      </c>
      <c r="B100" s="517">
        <f>IF($W95=2,B106-B98,0)</f>
        <v>0</v>
      </c>
      <c r="C100" s="517"/>
      <c r="D100" s="517">
        <f t="shared" ref="D100:R100" si="150">IF($W95=2,D106-D98,0)</f>
        <v>0</v>
      </c>
      <c r="E100" s="517"/>
      <c r="F100" s="517">
        <f t="shared" si="150"/>
        <v>0</v>
      </c>
      <c r="G100" s="517"/>
      <c r="H100" s="517">
        <f t="shared" si="150"/>
        <v>0</v>
      </c>
      <c r="I100" s="517"/>
      <c r="J100" s="517">
        <f t="shared" si="150"/>
        <v>0</v>
      </c>
      <c r="K100" s="517"/>
      <c r="L100" s="517">
        <f t="shared" si="150"/>
        <v>0</v>
      </c>
      <c r="M100" s="517"/>
      <c r="N100" s="517">
        <f t="shared" si="150"/>
        <v>0</v>
      </c>
      <c r="O100" s="517"/>
      <c r="P100" s="517">
        <f t="shared" si="150"/>
        <v>0</v>
      </c>
      <c r="Q100" s="517"/>
      <c r="R100" s="517">
        <f t="shared" si="150"/>
        <v>0</v>
      </c>
      <c r="S100" s="517"/>
      <c r="T100" s="481">
        <f t="shared" si="149"/>
        <v>0</v>
      </c>
      <c r="U100" s="482" t="e">
        <f t="shared" ref="U100:U106" si="151">T100/$T$106</f>
        <v>#DIV/0!</v>
      </c>
    </row>
    <row r="101" spans="1:23" ht="12.75" hidden="1" customHeight="1" x14ac:dyDescent="0.2">
      <c r="A101" s="483" t="str">
        <f>A$8</f>
        <v>Valsts budžeta dotācija pašvaldībām</v>
      </c>
      <c r="B101" s="518">
        <f>IF($W95=1,(B98/0.85*0.15+B98)*0.15*'1.2.1.A. Partneris-1'!$O$3,0)</f>
        <v>0</v>
      </c>
      <c r="C101" s="518"/>
      <c r="D101" s="518">
        <f>IF($W95=1,(D98/0.85*0.15+D98)*0.15*'1.2.1.A. Partneris-1'!$O$3,0)</f>
        <v>0</v>
      </c>
      <c r="E101" s="518"/>
      <c r="F101" s="518">
        <f>IF($W95=1,(F98/0.85*0.15+F98)*0.15*'1.2.1.A. Partneris-1'!$O$3,0)</f>
        <v>0</v>
      </c>
      <c r="G101" s="518"/>
      <c r="H101" s="518">
        <f>IF($W95=1,(H98/0.85*0.15+H98)*0.15*'1.2.1.A. Partneris-1'!$O$3,0)</f>
        <v>0</v>
      </c>
      <c r="I101" s="518"/>
      <c r="J101" s="518">
        <f>IF($W95=1,(J98/0.85*0.15+J98)*0.15*'1.2.1.A. Partneris-1'!$O$3,0)</f>
        <v>0</v>
      </c>
      <c r="K101" s="518"/>
      <c r="L101" s="518">
        <f>IF($W95=1,(L98/0.85*0.15+L98)*0.15*'1.2.1.A. Partneris-1'!$O$3,0)</f>
        <v>0</v>
      </c>
      <c r="M101" s="518"/>
      <c r="N101" s="518">
        <f>IF($W95=1,(N98/0.85*0.15+N98)*0.15*'1.2.1.A. Partneris-1'!$O$3,0)</f>
        <v>0</v>
      </c>
      <c r="O101" s="518"/>
      <c r="P101" s="518">
        <f>IF($W95=1,(P98/0.85*0.15+P98)*0.15*'1.2.1.A. Partneris-1'!$O$3,0)</f>
        <v>0</v>
      </c>
      <c r="Q101" s="518"/>
      <c r="R101" s="518">
        <f>IF($W95=1,(R98/0.85*0.15+R98)*0.15*'1.2.1.A. Partneris-1'!$O$3,0)</f>
        <v>0</v>
      </c>
      <c r="S101" s="518"/>
      <c r="T101" s="481">
        <f t="shared" si="149"/>
        <v>0</v>
      </c>
      <c r="U101" s="482" t="e">
        <f t="shared" si="151"/>
        <v>#DIV/0!</v>
      </c>
    </row>
    <row r="102" spans="1:23" ht="12.75" hidden="1" customHeight="1" x14ac:dyDescent="0.2">
      <c r="A102" s="483" t="str">
        <f>A$9</f>
        <v>Pašvaldības finansējums</v>
      </c>
      <c r="B102" s="518">
        <f>IF($W95=1,B106-B98-B101-B103,0)</f>
        <v>0</v>
      </c>
      <c r="C102" s="518"/>
      <c r="D102" s="518">
        <f t="shared" ref="D102:R102" si="152">IF($W95=1,D106-D98-D101-D103,0)</f>
        <v>0</v>
      </c>
      <c r="E102" s="518"/>
      <c r="F102" s="518">
        <f t="shared" si="152"/>
        <v>0</v>
      </c>
      <c r="G102" s="518"/>
      <c r="H102" s="518">
        <f t="shared" si="152"/>
        <v>0</v>
      </c>
      <c r="I102" s="518"/>
      <c r="J102" s="518">
        <f t="shared" si="152"/>
        <v>0</v>
      </c>
      <c r="K102" s="518"/>
      <c r="L102" s="518">
        <f t="shared" si="152"/>
        <v>0</v>
      </c>
      <c r="M102" s="518"/>
      <c r="N102" s="518">
        <f t="shared" si="152"/>
        <v>0</v>
      </c>
      <c r="O102" s="518"/>
      <c r="P102" s="518">
        <f t="shared" si="152"/>
        <v>0</v>
      </c>
      <c r="Q102" s="518"/>
      <c r="R102" s="518">
        <f t="shared" si="152"/>
        <v>0</v>
      </c>
      <c r="S102" s="518"/>
      <c r="T102" s="481">
        <f t="shared" si="149"/>
        <v>0</v>
      </c>
      <c r="U102" s="482" t="e">
        <f t="shared" si="151"/>
        <v>#DIV/0!</v>
      </c>
    </row>
    <row r="103" spans="1:23" s="305" customFormat="1" ht="12.75" hidden="1" customHeight="1" x14ac:dyDescent="0.2">
      <c r="A103" s="483" t="str">
        <f>A$10</f>
        <v>Cits publiskais finansējums</v>
      </c>
      <c r="B103" s="518" t="e">
        <f>B106*$W$21*$L$95</f>
        <v>#DIV/0!</v>
      </c>
      <c r="C103" s="518"/>
      <c r="D103" s="518" t="e">
        <f>D106*$W$21*$L$95</f>
        <v>#DIV/0!</v>
      </c>
      <c r="E103" s="518"/>
      <c r="F103" s="518" t="e">
        <f>F106*$W$21*$L$95</f>
        <v>#DIV/0!</v>
      </c>
      <c r="G103" s="518"/>
      <c r="H103" s="518" t="e">
        <f>H106*$W$21*$L$95</f>
        <v>#DIV/0!</v>
      </c>
      <c r="I103" s="518"/>
      <c r="J103" s="518" t="e">
        <f>J106*$W$21*$L$95</f>
        <v>#DIV/0!</v>
      </c>
      <c r="K103" s="518"/>
      <c r="L103" s="518" t="e">
        <f>L106*$W$21*$L$95</f>
        <v>#DIV/0!</v>
      </c>
      <c r="M103" s="518"/>
      <c r="N103" s="518" t="e">
        <f>N106*$W$21*$L$95</f>
        <v>#DIV/0!</v>
      </c>
      <c r="O103" s="518"/>
      <c r="P103" s="518" t="e">
        <f>P106*$W$21*$L$95</f>
        <v>#DIV/0!</v>
      </c>
      <c r="Q103" s="518"/>
      <c r="R103" s="518" t="e">
        <f>R106*$W$21*$L$95</f>
        <v>#DIV/0!</v>
      </c>
      <c r="S103" s="518"/>
      <c r="T103" s="481" t="e">
        <f t="shared" si="149"/>
        <v>#DIV/0!</v>
      </c>
      <c r="U103" s="482" t="e">
        <f t="shared" si="151"/>
        <v>#DIV/0!</v>
      </c>
    </row>
    <row r="104" spans="1:23" ht="12.75" hidden="1" customHeight="1" x14ac:dyDescent="0.2">
      <c r="A104" s="484" t="str">
        <f>A$11</f>
        <v>Publiskās attiecināmās izmaksas</v>
      </c>
      <c r="B104" s="361" t="e">
        <f>SUM(B98:B103)</f>
        <v>#DIV/0!</v>
      </c>
      <c r="C104" s="361"/>
      <c r="D104" s="361" t="e">
        <f t="shared" ref="D104:R104" si="153">SUM(D98:D103)</f>
        <v>#DIV/0!</v>
      </c>
      <c r="E104" s="361"/>
      <c r="F104" s="361" t="e">
        <f t="shared" si="153"/>
        <v>#DIV/0!</v>
      </c>
      <c r="G104" s="361"/>
      <c r="H104" s="361" t="e">
        <f t="shared" si="153"/>
        <v>#DIV/0!</v>
      </c>
      <c r="I104" s="361"/>
      <c r="J104" s="361" t="e">
        <f t="shared" si="153"/>
        <v>#DIV/0!</v>
      </c>
      <c r="K104" s="361"/>
      <c r="L104" s="361" t="e">
        <f t="shared" si="153"/>
        <v>#DIV/0!</v>
      </c>
      <c r="M104" s="361"/>
      <c r="N104" s="361" t="e">
        <f t="shared" si="153"/>
        <v>#DIV/0!</v>
      </c>
      <c r="O104" s="361"/>
      <c r="P104" s="361" t="e">
        <f t="shared" si="153"/>
        <v>#DIV/0!</v>
      </c>
      <c r="Q104" s="361"/>
      <c r="R104" s="361" t="e">
        <f t="shared" si="153"/>
        <v>#DIV/0!</v>
      </c>
      <c r="S104" s="361"/>
      <c r="T104" s="485" t="e">
        <f t="shared" si="149"/>
        <v>#DIV/0!</v>
      </c>
      <c r="U104" s="482" t="e">
        <f t="shared" si="151"/>
        <v>#DIV/0!</v>
      </c>
    </row>
    <row r="105" spans="1:23" ht="12.75" hidden="1" customHeight="1" x14ac:dyDescent="0.2">
      <c r="A105" s="483" t="str">
        <f>A$12</f>
        <v>Privātais finansējums</v>
      </c>
      <c r="B105" s="518"/>
      <c r="C105" s="518"/>
      <c r="D105" s="518"/>
      <c r="E105" s="518"/>
      <c r="F105" s="518"/>
      <c r="G105" s="518"/>
      <c r="H105" s="518"/>
      <c r="I105" s="518"/>
      <c r="J105" s="518"/>
      <c r="K105" s="518"/>
      <c r="L105" s="518"/>
      <c r="M105" s="518"/>
      <c r="N105" s="518"/>
      <c r="O105" s="518"/>
      <c r="P105" s="518"/>
      <c r="Q105" s="518"/>
      <c r="R105" s="518"/>
      <c r="S105" s="518"/>
      <c r="T105" s="481">
        <f t="shared" si="149"/>
        <v>0</v>
      </c>
      <c r="U105" s="482" t="e">
        <f t="shared" si="151"/>
        <v>#DIV/0!</v>
      </c>
    </row>
    <row r="106" spans="1:23" ht="12.75" hidden="1" customHeight="1" x14ac:dyDescent="0.2">
      <c r="A106" s="484" t="str">
        <f>A$13</f>
        <v>Kopējās attiecināmās izmaksas</v>
      </c>
      <c r="B106" s="361">
        <f>IF(B24=2,'1.2.1.A. Partneris-1'!H36,'1.2.1.A. Partneris-1'!H36*B24)</f>
        <v>0</v>
      </c>
      <c r="C106" s="361"/>
      <c r="D106" s="361">
        <f>IF(D24=2,'1.2.1.A. Partneris-1'!J36+'1.2.1.A. Partneris-1'!H36,'1.2.1.A. Partneris-1'!J36*D24)</f>
        <v>0</v>
      </c>
      <c r="E106" s="361"/>
      <c r="F106" s="361">
        <f>IF(F24=2,'1.2.1.A. Partneris-1'!L36+'1.2.1.A. Partneris-1'!J36+'1.2.1.A. Partneris-1'!H36,'1.2.1.A. Partneris-1'!L36*F24)</f>
        <v>0</v>
      </c>
      <c r="G106" s="361"/>
      <c r="H106" s="361">
        <f>IF(H24=2,'1.2.1.A. Partneris-1'!N36+'1.2.1.A. Partneris-1'!L36+'1.2.1.A. Partneris-1'!J36+'1.2.1.A. Partneris-1'!H36,'1.2.1.A. Partneris-1'!N36*H24)</f>
        <v>0</v>
      </c>
      <c r="I106" s="361"/>
      <c r="J106" s="361">
        <f>IF(J24=2,'1.2.1.A. Partneris-1'!P36,'1.2.1.A. Partneris-1'!P36*J24)</f>
        <v>0</v>
      </c>
      <c r="K106" s="361"/>
      <c r="L106" s="361">
        <f>IF(L24=2,'1.2.1.A. Partneris-1'!R36,'1.2.1.A. Partneris-1'!R36*L24)</f>
        <v>0</v>
      </c>
      <c r="M106" s="361"/>
      <c r="N106" s="361">
        <f>IF(N24=2,'1.2.1.A. Partneris-1'!T36,'1.2.1.A. Partneris-1'!T36*N24)</f>
        <v>0</v>
      </c>
      <c r="O106" s="361"/>
      <c r="P106" s="361">
        <f>IF(P24=2,'1.2.1.A. Partneris-1'!V36,'1.2.1.A. Partneris-1'!V36*P24)</f>
        <v>0</v>
      </c>
      <c r="Q106" s="361"/>
      <c r="R106" s="361">
        <f>IF(R24=2,'1.2.1.A. Partneris-1'!X36,'1.2.1.A. Partneris-1'!X36*R24)</f>
        <v>0</v>
      </c>
      <c r="S106" s="361"/>
      <c r="T106" s="485">
        <f t="shared" si="149"/>
        <v>0</v>
      </c>
      <c r="U106" s="482" t="e">
        <f t="shared" si="151"/>
        <v>#DIV/0!</v>
      </c>
    </row>
    <row r="107" spans="1:23" ht="12.75" hidden="1" customHeight="1" x14ac:dyDescent="0.2">
      <c r="A107" s="483" t="str">
        <f>A$14</f>
        <v>Publiskās neattiecināmās izmaksas</v>
      </c>
      <c r="B107" s="518">
        <f>IF(B24=2,'1.2.1.A. Partneris-1'!I36,'1.2.1.A. Partneris-1'!I36*B24)</f>
        <v>0</v>
      </c>
      <c r="C107" s="518"/>
      <c r="D107" s="518">
        <f>IF(D24=2,'1.2.1.A. Partneris-1'!K36+'1.2.1.A. Partneris-1'!I36,'1.2.1.A. Partneris-1'!K36*D24)</f>
        <v>0</v>
      </c>
      <c r="E107" s="518"/>
      <c r="F107" s="518">
        <f>IF(F24=2,'1.2.1.A. Partneris-1'!M36+'1.2.1.A. Partneris-1'!K36+'1.2.1.A. Partneris-1'!I36,'1.2.1.A. Partneris-1'!M36*F24)</f>
        <v>0</v>
      </c>
      <c r="G107" s="518"/>
      <c r="H107" s="518">
        <f>IF(H24=2,'1.2.1.A. Partneris-1'!O36+'1.2.1.A. Partneris-1'!M36+'1.2.1.A. Partneris-1'!K36+'1.2.1.A. Partneris-1'!I36,'1.2.1.A. Partneris-1'!O36*H24)</f>
        <v>0</v>
      </c>
      <c r="I107" s="518"/>
      <c r="J107" s="518">
        <f>IF(J24=2,'1.2.1.A. Partneris-1'!Q36,'1.2.1.A. Partneris-1'!Q36*J24)</f>
        <v>0</v>
      </c>
      <c r="K107" s="518"/>
      <c r="L107" s="518">
        <f>IF(L24=2,'1.2.1.A. Partneris-1'!S36,'1.2.1.A. Partneris-1'!S36*L24)</f>
        <v>0</v>
      </c>
      <c r="M107" s="518"/>
      <c r="N107" s="518">
        <f>IF(N24=2,'1.2.1.A. Partneris-1'!U36,'1.2.1.A. Partneris-1'!U36*N24)</f>
        <v>0</v>
      </c>
      <c r="O107" s="518"/>
      <c r="P107" s="518">
        <f>IF(P24=2,'1.2.1.A. Partneris-1'!W36,'1.2.1.A. Partneris-1'!W36*P24)</f>
        <v>0</v>
      </c>
      <c r="Q107" s="518"/>
      <c r="R107" s="518">
        <f>IF(R24=2,'1.2.1.A. Partneris-1'!Y36,'1.2.1.A. Partneris-1'!Y36*R24)</f>
        <v>0</v>
      </c>
      <c r="S107" s="518"/>
      <c r="T107" s="481">
        <f t="shared" ref="T107" si="154">SUM(B107:R107)</f>
        <v>0</v>
      </c>
      <c r="U107" s="519" t="s">
        <v>228</v>
      </c>
    </row>
    <row r="108" spans="1:23" ht="12.75" hidden="1" customHeight="1" x14ac:dyDescent="0.2">
      <c r="A108" s="483" t="str">
        <f>A$15</f>
        <v>Privātās neattiecināmās izmaksas</v>
      </c>
      <c r="B108" s="520"/>
      <c r="C108" s="520"/>
      <c r="D108" s="520"/>
      <c r="E108" s="520"/>
      <c r="F108" s="520"/>
      <c r="G108" s="520"/>
      <c r="H108" s="520"/>
      <c r="I108" s="520"/>
      <c r="J108" s="520"/>
      <c r="K108" s="520"/>
      <c r="L108" s="520"/>
      <c r="M108" s="520"/>
      <c r="N108" s="520"/>
      <c r="O108" s="520"/>
      <c r="P108" s="520"/>
      <c r="Q108" s="520"/>
      <c r="R108" s="520"/>
      <c r="S108" s="520"/>
      <c r="T108" s="481">
        <f t="shared" ref="T108:T110" si="155">SUM(B108:R108)</f>
        <v>0</v>
      </c>
      <c r="U108" s="519" t="s">
        <v>228</v>
      </c>
    </row>
    <row r="109" spans="1:23" ht="12.75" hidden="1" customHeight="1" x14ac:dyDescent="0.2">
      <c r="A109" s="484" t="str">
        <f>A$16</f>
        <v>Finansējuma saņēmēja papildu ieguldījumi</v>
      </c>
      <c r="B109" s="361">
        <f>SUM(B107:B108)</f>
        <v>0</v>
      </c>
      <c r="C109" s="361"/>
      <c r="D109" s="361">
        <f t="shared" ref="D109:R109" si="156">SUM(D107:D108)</f>
        <v>0</v>
      </c>
      <c r="E109" s="361"/>
      <c r="F109" s="361">
        <f t="shared" si="156"/>
        <v>0</v>
      </c>
      <c r="G109" s="361"/>
      <c r="H109" s="361">
        <f t="shared" si="156"/>
        <v>0</v>
      </c>
      <c r="I109" s="361"/>
      <c r="J109" s="361">
        <f t="shared" si="156"/>
        <v>0</v>
      </c>
      <c r="K109" s="361"/>
      <c r="L109" s="361">
        <f t="shared" si="156"/>
        <v>0</v>
      </c>
      <c r="M109" s="361"/>
      <c r="N109" s="361">
        <f t="shared" si="156"/>
        <v>0</v>
      </c>
      <c r="O109" s="361"/>
      <c r="P109" s="361">
        <f t="shared" si="156"/>
        <v>0</v>
      </c>
      <c r="Q109" s="361"/>
      <c r="R109" s="361">
        <f t="shared" si="156"/>
        <v>0</v>
      </c>
      <c r="S109" s="361"/>
      <c r="T109" s="485">
        <f t="shared" si="155"/>
        <v>0</v>
      </c>
      <c r="U109" s="519" t="s">
        <v>228</v>
      </c>
    </row>
    <row r="110" spans="1:23" ht="12.75" hidden="1" customHeight="1" x14ac:dyDescent="0.25">
      <c r="A110" s="490" t="str">
        <f>A$17</f>
        <v>Kopējās izmaksas</v>
      </c>
      <c r="B110" s="491">
        <f>B106+B109</f>
        <v>0</v>
      </c>
      <c r="C110" s="491"/>
      <c r="D110" s="491">
        <f t="shared" ref="D110:R110" si="157">D106+D109</f>
        <v>0</v>
      </c>
      <c r="E110" s="491"/>
      <c r="F110" s="491">
        <f t="shared" si="157"/>
        <v>0</v>
      </c>
      <c r="G110" s="491"/>
      <c r="H110" s="491">
        <f t="shared" si="157"/>
        <v>0</v>
      </c>
      <c r="I110" s="491"/>
      <c r="J110" s="491">
        <f t="shared" si="157"/>
        <v>0</v>
      </c>
      <c r="K110" s="491"/>
      <c r="L110" s="491">
        <f t="shared" si="157"/>
        <v>0</v>
      </c>
      <c r="M110" s="491"/>
      <c r="N110" s="491">
        <f t="shared" si="157"/>
        <v>0</v>
      </c>
      <c r="O110" s="491"/>
      <c r="P110" s="491">
        <f t="shared" si="157"/>
        <v>0</v>
      </c>
      <c r="Q110" s="491"/>
      <c r="R110" s="491">
        <f t="shared" si="157"/>
        <v>0</v>
      </c>
      <c r="S110" s="491"/>
      <c r="T110" s="493">
        <f t="shared" si="155"/>
        <v>0</v>
      </c>
      <c r="U110" s="519" t="s">
        <v>228</v>
      </c>
    </row>
    <row r="111" spans="1:23" ht="12.75" hidden="1" customHeight="1" x14ac:dyDescent="0.25">
      <c r="A111" s="506"/>
      <c r="B111" s="506"/>
      <c r="C111" s="506"/>
      <c r="D111" s="506"/>
      <c r="E111" s="506"/>
      <c r="F111" s="506"/>
      <c r="G111" s="506"/>
      <c r="H111" s="506"/>
      <c r="I111" s="506"/>
      <c r="J111" s="506"/>
      <c r="K111" s="506"/>
      <c r="L111" s="506"/>
      <c r="M111" s="506"/>
      <c r="N111" s="506"/>
      <c r="O111" s="506"/>
      <c r="P111" s="506"/>
      <c r="Q111" s="506"/>
      <c r="R111" s="506"/>
      <c r="S111" s="506"/>
      <c r="T111" s="506"/>
      <c r="U111" s="506"/>
    </row>
    <row r="112" spans="1:23" ht="24" customHeight="1" x14ac:dyDescent="0.2">
      <c r="A112" s="521" t="s">
        <v>237</v>
      </c>
      <c r="B112" s="509">
        <f>'1.2.1.B. Partneris-1'!C3</f>
        <v>0</v>
      </c>
      <c r="C112" s="510"/>
      <c r="D112" s="510"/>
      <c r="E112" s="510"/>
      <c r="F112" s="509">
        <f>'1.2.1.B. Partneris-1'!H3</f>
        <v>0</v>
      </c>
      <c r="G112" s="510"/>
      <c r="H112" s="511"/>
      <c r="I112" s="510"/>
      <c r="J112" s="511" t="s">
        <v>308</v>
      </c>
      <c r="K112" s="510"/>
      <c r="L112" s="513">
        <f>'11. DL PIV 4.pielikums'!$E$39</f>
        <v>0</v>
      </c>
      <c r="M112" s="510"/>
      <c r="N112" s="514" t="s">
        <v>325</v>
      </c>
      <c r="O112" s="510"/>
      <c r="P112" s="511"/>
      <c r="Q112" s="510"/>
      <c r="R112" s="511"/>
      <c r="S112" s="510"/>
      <c r="T112" s="511"/>
      <c r="U112" s="511"/>
      <c r="W112" s="386">
        <f>IF(F112=Dati!$J$3,1,IF(F112=Dati!$J$4,2,IF(F112=Dati!$J$5,3,0)))</f>
        <v>0</v>
      </c>
    </row>
    <row r="113" spans="1:21" ht="12.75" customHeight="1" x14ac:dyDescent="0.2">
      <c r="A113" s="476" t="s">
        <v>221</v>
      </c>
      <c r="B113" s="477">
        <f>B$3</f>
        <v>2023</v>
      </c>
      <c r="C113" s="477"/>
      <c r="D113" s="477">
        <f>D$3</f>
        <v>2024</v>
      </c>
      <c r="E113" s="477"/>
      <c r="F113" s="477">
        <f>F$3</f>
        <v>2025</v>
      </c>
      <c r="G113" s="477"/>
      <c r="H113" s="477" t="str">
        <f>H$3</f>
        <v>X</v>
      </c>
      <c r="I113" s="477"/>
      <c r="J113" s="477" t="str">
        <f>J$3</f>
        <v>X</v>
      </c>
      <c r="K113" s="477"/>
      <c r="L113" s="477" t="str">
        <f>L$3</f>
        <v>X</v>
      </c>
      <c r="M113" s="477"/>
      <c r="N113" s="477" t="str">
        <f>N$3</f>
        <v>X</v>
      </c>
      <c r="O113" s="477"/>
      <c r="P113" s="477" t="str">
        <f>P$3</f>
        <v>X</v>
      </c>
      <c r="Q113" s="477"/>
      <c r="R113" s="477" t="str">
        <f>R$3</f>
        <v>X</v>
      </c>
      <c r="S113" s="477"/>
      <c r="T113" s="477"/>
      <c r="U113" s="477"/>
    </row>
    <row r="114" spans="1:21" x14ac:dyDescent="0.2">
      <c r="A114" s="515"/>
      <c r="B114" s="478" t="s">
        <v>222</v>
      </c>
      <c r="C114" s="478"/>
      <c r="D114" s="478" t="s">
        <v>222</v>
      </c>
      <c r="E114" s="478"/>
      <c r="F114" s="478" t="s">
        <v>222</v>
      </c>
      <c r="G114" s="478"/>
      <c r="H114" s="478" t="s">
        <v>222</v>
      </c>
      <c r="I114" s="478"/>
      <c r="J114" s="478" t="s">
        <v>222</v>
      </c>
      <c r="K114" s="478"/>
      <c r="L114" s="478" t="s">
        <v>222</v>
      </c>
      <c r="M114" s="478"/>
      <c r="N114" s="478" t="s">
        <v>222</v>
      </c>
      <c r="O114" s="478"/>
      <c r="P114" s="478" t="s">
        <v>222</v>
      </c>
      <c r="Q114" s="478"/>
      <c r="R114" s="478" t="s">
        <v>222</v>
      </c>
      <c r="S114" s="478"/>
      <c r="T114" s="478" t="s">
        <v>112</v>
      </c>
      <c r="U114" s="478" t="s">
        <v>59</v>
      </c>
    </row>
    <row r="115" spans="1:21" ht="12.75" customHeight="1" x14ac:dyDescent="0.2">
      <c r="A115" s="516" t="str">
        <f>A$5</f>
        <v>Attīstības un noturības mehānisma finansējums</v>
      </c>
      <c r="B115" s="517" t="e">
        <f>(B123*$L$112)*$W$20-B120</f>
        <v>#DIV/0!</v>
      </c>
      <c r="C115" s="517"/>
      <c r="D115" s="517" t="e">
        <f>(D123*$L$112)*$W$20-D120</f>
        <v>#DIV/0!</v>
      </c>
      <c r="E115" s="517"/>
      <c r="F115" s="517" t="e">
        <f>(F123*$L$112)*$W$20-F120</f>
        <v>#DIV/0!</v>
      </c>
      <c r="G115" s="517"/>
      <c r="H115" s="517" t="e">
        <f>(H123*$L$112)*$W$20-H120</f>
        <v>#DIV/0!</v>
      </c>
      <c r="I115" s="517"/>
      <c r="J115" s="517" t="e">
        <f>(J123*$L$112)*$W$20-J120</f>
        <v>#DIV/0!</v>
      </c>
      <c r="K115" s="517"/>
      <c r="L115" s="517" t="e">
        <f>(L123*$L$112)*$W$20-L120</f>
        <v>#DIV/0!</v>
      </c>
      <c r="M115" s="517"/>
      <c r="N115" s="517" t="e">
        <f>(N123*$L$112)*$W$20-N120</f>
        <v>#DIV/0!</v>
      </c>
      <c r="O115" s="517"/>
      <c r="P115" s="517" t="e">
        <f>(P123*$L$112)*$W$20-P120</f>
        <v>#DIV/0!</v>
      </c>
      <c r="Q115" s="517"/>
      <c r="R115" s="517" t="e">
        <f>(R123*$L$112-R120)*$W$20</f>
        <v>#DIV/0!</v>
      </c>
      <c r="S115" s="517"/>
      <c r="T115" s="481" t="e">
        <f t="shared" ref="T115:T122" si="158">SUM(B115:R115)</f>
        <v>#DIV/0!</v>
      </c>
      <c r="U115" s="482" t="e">
        <f>T115/$T$123</f>
        <v>#DIV/0!</v>
      </c>
    </row>
    <row r="116" spans="1:21" ht="12.75" hidden="1" customHeight="1" x14ac:dyDescent="0.2">
      <c r="A116" s="604">
        <f>A$6</f>
        <v>0</v>
      </c>
      <c r="B116" s="517"/>
      <c r="C116" s="517"/>
      <c r="D116" s="517"/>
      <c r="E116" s="517"/>
      <c r="F116" s="517"/>
      <c r="G116" s="517"/>
      <c r="H116" s="517"/>
      <c r="I116" s="517"/>
      <c r="J116" s="517"/>
      <c r="K116" s="517"/>
      <c r="L116" s="517"/>
      <c r="M116" s="517"/>
      <c r="N116" s="517"/>
      <c r="O116" s="517"/>
      <c r="P116" s="517"/>
      <c r="Q116" s="517"/>
      <c r="R116" s="517"/>
      <c r="S116" s="517"/>
      <c r="T116" s="481"/>
      <c r="U116" s="482"/>
    </row>
    <row r="117" spans="1:21" ht="12.75" hidden="1" customHeight="1" x14ac:dyDescent="0.2">
      <c r="A117" s="604" t="str">
        <f>A$7</f>
        <v>Valsts budžeta finansējums</v>
      </c>
      <c r="B117" s="517"/>
      <c r="C117" s="517"/>
      <c r="D117" s="517"/>
      <c r="E117" s="517"/>
      <c r="F117" s="517"/>
      <c r="G117" s="517"/>
      <c r="H117" s="517"/>
      <c r="I117" s="517"/>
      <c r="J117" s="517"/>
      <c r="K117" s="517"/>
      <c r="L117" s="517"/>
      <c r="M117" s="517"/>
      <c r="N117" s="517"/>
      <c r="O117" s="517"/>
      <c r="P117" s="517"/>
      <c r="Q117" s="517"/>
      <c r="R117" s="517"/>
      <c r="S117" s="517"/>
      <c r="T117" s="481">
        <f t="shared" si="158"/>
        <v>0</v>
      </c>
      <c r="U117" s="482" t="e">
        <f t="shared" ref="U117:U123" si="159">T117/$T$123</f>
        <v>#DIV/0!</v>
      </c>
    </row>
    <row r="118" spans="1:21" ht="12.75" hidden="1" customHeight="1" x14ac:dyDescent="0.2">
      <c r="A118" s="604" t="str">
        <f>A$8</f>
        <v>Valsts budžeta dotācija pašvaldībām</v>
      </c>
      <c r="B118" s="518"/>
      <c r="C118" s="518"/>
      <c r="D118" s="518"/>
      <c r="E118" s="518"/>
      <c r="F118" s="518"/>
      <c r="G118" s="518"/>
      <c r="H118" s="518"/>
      <c r="I118" s="518"/>
      <c r="J118" s="518"/>
      <c r="K118" s="518"/>
      <c r="L118" s="518"/>
      <c r="M118" s="518"/>
      <c r="N118" s="518"/>
      <c r="O118" s="518"/>
      <c r="P118" s="518"/>
      <c r="Q118" s="518"/>
      <c r="R118" s="518"/>
      <c r="S118" s="518"/>
      <c r="T118" s="481">
        <f t="shared" si="158"/>
        <v>0</v>
      </c>
      <c r="U118" s="482" t="e">
        <f t="shared" si="159"/>
        <v>#DIV/0!</v>
      </c>
    </row>
    <row r="119" spans="1:21" ht="12.75" customHeight="1" x14ac:dyDescent="0.2">
      <c r="A119" s="483" t="str">
        <f>A$9</f>
        <v>Pašvaldības finansējums</v>
      </c>
      <c r="B119" s="518">
        <f>IF($W112=1,B123-B115-B118-B122-B120,0)</f>
        <v>0</v>
      </c>
      <c r="C119" s="518"/>
      <c r="D119" s="518">
        <f t="shared" ref="D119:R119" si="160">IF($W112=1,D123-D115-D118-D122-D120,0)</f>
        <v>0</v>
      </c>
      <c r="E119" s="518"/>
      <c r="F119" s="518">
        <f t="shared" si="160"/>
        <v>0</v>
      </c>
      <c r="G119" s="518"/>
      <c r="H119" s="518">
        <f t="shared" si="160"/>
        <v>0</v>
      </c>
      <c r="I119" s="518"/>
      <c r="J119" s="518">
        <f t="shared" si="160"/>
        <v>0</v>
      </c>
      <c r="K119" s="518"/>
      <c r="L119" s="518">
        <f t="shared" si="160"/>
        <v>0</v>
      </c>
      <c r="M119" s="518"/>
      <c r="N119" s="518">
        <f t="shared" si="160"/>
        <v>0</v>
      </c>
      <c r="O119" s="518"/>
      <c r="P119" s="518">
        <f t="shared" si="160"/>
        <v>0</v>
      </c>
      <c r="Q119" s="518"/>
      <c r="R119" s="518">
        <f t="shared" si="160"/>
        <v>0</v>
      </c>
      <c r="S119" s="518"/>
      <c r="T119" s="481">
        <f t="shared" si="158"/>
        <v>0</v>
      </c>
      <c r="U119" s="482" t="e">
        <f>T119/$T$123</f>
        <v>#DIV/0!</v>
      </c>
    </row>
    <row r="120" spans="1:21" s="305" customFormat="1" ht="12.75" customHeight="1" x14ac:dyDescent="0.2">
      <c r="A120" s="483" t="str">
        <f>A$10</f>
        <v>Cits publiskais finansējums</v>
      </c>
      <c r="B120" s="518" t="e">
        <f>B123*$L$112*$W$21</f>
        <v>#DIV/0!</v>
      </c>
      <c r="C120" s="518"/>
      <c r="D120" s="518" t="e">
        <f>D123*$L$112*$W$21</f>
        <v>#DIV/0!</v>
      </c>
      <c r="E120" s="518"/>
      <c r="F120" s="518" t="e">
        <f>F123*$L$112*$W$21</f>
        <v>#DIV/0!</v>
      </c>
      <c r="G120" s="518"/>
      <c r="H120" s="518" t="e">
        <f>H123*$L$112*$W$21</f>
        <v>#DIV/0!</v>
      </c>
      <c r="I120" s="518"/>
      <c r="J120" s="518" t="e">
        <f>J123*$L$112*$W$21</f>
        <v>#DIV/0!</v>
      </c>
      <c r="K120" s="518"/>
      <c r="L120" s="518" t="e">
        <f>L123*$L$112*$W$21</f>
        <v>#DIV/0!</v>
      </c>
      <c r="M120" s="518"/>
      <c r="N120" s="518" t="e">
        <f>N123*$L$112*$W$21</f>
        <v>#DIV/0!</v>
      </c>
      <c r="O120" s="518"/>
      <c r="P120" s="518" t="e">
        <f>P123*$L$112*$W$21</f>
        <v>#DIV/0!</v>
      </c>
      <c r="Q120" s="518"/>
      <c r="R120" s="518" t="e">
        <f>R123*$L$112*$W$21</f>
        <v>#DIV/0!</v>
      </c>
      <c r="S120" s="518"/>
      <c r="T120" s="481" t="e">
        <f t="shared" si="158"/>
        <v>#DIV/0!</v>
      </c>
      <c r="U120" s="482" t="e">
        <f t="shared" si="159"/>
        <v>#DIV/0!</v>
      </c>
    </row>
    <row r="121" spans="1:21" ht="12.75" customHeight="1" x14ac:dyDescent="0.2">
      <c r="A121" s="484" t="str">
        <f>A$11</f>
        <v>Publiskās attiecināmās izmaksas</v>
      </c>
      <c r="B121" s="361" t="e">
        <f>SUM(B115:B120)</f>
        <v>#DIV/0!</v>
      </c>
      <c r="C121" s="361"/>
      <c r="D121" s="361" t="e">
        <f t="shared" ref="D121:R121" si="161">SUM(D115:D120)</f>
        <v>#DIV/0!</v>
      </c>
      <c r="E121" s="361"/>
      <c r="F121" s="361" t="e">
        <f t="shared" si="161"/>
        <v>#DIV/0!</v>
      </c>
      <c r="G121" s="361"/>
      <c r="H121" s="361" t="e">
        <f t="shared" si="161"/>
        <v>#DIV/0!</v>
      </c>
      <c r="I121" s="361"/>
      <c r="J121" s="361" t="e">
        <f t="shared" si="161"/>
        <v>#DIV/0!</v>
      </c>
      <c r="K121" s="361"/>
      <c r="L121" s="361" t="e">
        <f t="shared" si="161"/>
        <v>#DIV/0!</v>
      </c>
      <c r="M121" s="361"/>
      <c r="N121" s="361" t="e">
        <f t="shared" si="161"/>
        <v>#DIV/0!</v>
      </c>
      <c r="O121" s="361"/>
      <c r="P121" s="361" t="e">
        <f t="shared" si="161"/>
        <v>#DIV/0!</v>
      </c>
      <c r="Q121" s="361"/>
      <c r="R121" s="361" t="e">
        <f t="shared" si="161"/>
        <v>#DIV/0!</v>
      </c>
      <c r="S121" s="361"/>
      <c r="T121" s="485" t="e">
        <f t="shared" si="158"/>
        <v>#DIV/0!</v>
      </c>
      <c r="U121" s="482" t="e">
        <f t="shared" si="159"/>
        <v>#DIV/0!</v>
      </c>
    </row>
    <row r="122" spans="1:21" ht="12.75" customHeight="1" x14ac:dyDescent="0.2">
      <c r="A122" s="483" t="str">
        <f>A$12</f>
        <v>Privātais finansējums</v>
      </c>
      <c r="B122" s="518" t="e">
        <f>B123-B115</f>
        <v>#DIV/0!</v>
      </c>
      <c r="C122" s="518"/>
      <c r="D122" s="518" t="e">
        <f t="shared" ref="D122" si="162">D123-D115</f>
        <v>#DIV/0!</v>
      </c>
      <c r="E122" s="518"/>
      <c r="F122" s="518" t="e">
        <f t="shared" ref="F122" si="163">F123-F115</f>
        <v>#DIV/0!</v>
      </c>
      <c r="G122" s="518"/>
      <c r="H122" s="518" t="e">
        <f t="shared" ref="H122" si="164">H123-H115</f>
        <v>#DIV/0!</v>
      </c>
      <c r="I122" s="518"/>
      <c r="J122" s="518" t="e">
        <f t="shared" ref="J122" si="165">J123-J115</f>
        <v>#DIV/0!</v>
      </c>
      <c r="K122" s="518"/>
      <c r="L122" s="518" t="e">
        <f t="shared" ref="L122" si="166">L123-L115</f>
        <v>#DIV/0!</v>
      </c>
      <c r="M122" s="518"/>
      <c r="N122" s="518" t="e">
        <f t="shared" ref="N122" si="167">N123-N115</f>
        <v>#DIV/0!</v>
      </c>
      <c r="O122" s="518"/>
      <c r="P122" s="518" t="e">
        <f t="shared" ref="P122" si="168">P123-P115</f>
        <v>#DIV/0!</v>
      </c>
      <c r="Q122" s="518"/>
      <c r="R122" s="518" t="e">
        <f t="shared" ref="R122" si="169">R123-R115</f>
        <v>#DIV/0!</v>
      </c>
      <c r="S122" s="518"/>
      <c r="T122" s="481" t="e">
        <f t="shared" si="158"/>
        <v>#DIV/0!</v>
      </c>
      <c r="U122" s="482" t="e">
        <f t="shared" si="159"/>
        <v>#DIV/0!</v>
      </c>
    </row>
    <row r="123" spans="1:21" ht="12.75" customHeight="1" x14ac:dyDescent="0.2">
      <c r="A123" s="484" t="str">
        <f>A$13</f>
        <v>Kopējās attiecināmās izmaksas</v>
      </c>
      <c r="B123" s="361">
        <f>IF(B24=2,'1.2.1.B. Partneris-1'!H39,'1.2.1.B. Partneris-1'!H39*B24)</f>
        <v>0</v>
      </c>
      <c r="C123" s="361"/>
      <c r="D123" s="361">
        <f>IF(D24=2,'1.2.1.B. Partneris-1'!J39+'1.2.1.B. Partneris-1'!H39,'1.2.1.B. Partneris-1'!J39*D24)</f>
        <v>0</v>
      </c>
      <c r="E123" s="361"/>
      <c r="F123" s="361">
        <f>IF(F24=2,'1.2.1.B. Partneris-1'!L39+'1.2.1.B. Partneris-1'!J39+'1.2.1.B. Partneris-1'!H39,'1.2.1.B. Partneris-1'!L39*F24)</f>
        <v>0</v>
      </c>
      <c r="G123" s="361"/>
      <c r="H123" s="361">
        <f>IF(H24=2,'1.2.1.B. Partneris-1'!N39+'1.2.1.B. Partneris-1'!L39+'1.2.1.B. Partneris-1'!J39+'1.2.1.B. Partneris-1'!H39,'1.2.1.B. Partneris-1'!N39*H24)</f>
        <v>0</v>
      </c>
      <c r="I123" s="361"/>
      <c r="J123" s="361">
        <f>IF(J24=2,'1.2.1.B. Partneris-1'!P39,'1.2.1.B. Partneris-1'!P39*J24)</f>
        <v>0</v>
      </c>
      <c r="K123" s="361"/>
      <c r="L123" s="361">
        <f>IF(L24=2,'1.2.1.B. Partneris-1'!R39,'1.2.1.B. Partneris-1'!R39*L24)</f>
        <v>0</v>
      </c>
      <c r="M123" s="361"/>
      <c r="N123" s="361">
        <f>IF(N24=2,'1.2.1.B. Partneris-1'!T39,'1.2.1.B. Partneris-1'!T39*N24)</f>
        <v>0</v>
      </c>
      <c r="O123" s="361"/>
      <c r="P123" s="361">
        <f>IF(P24=2,'1.2.1.B. Partneris-1'!V39,'1.2.1.B. Partneris-1'!V39*P24)</f>
        <v>0</v>
      </c>
      <c r="Q123" s="361"/>
      <c r="R123" s="361">
        <f>IF(R24=2,'1.2.1.B. Partneris-1'!X39,'1.2.1.B. Partneris-1'!X39*R24)</f>
        <v>0</v>
      </c>
      <c r="S123" s="361"/>
      <c r="T123" s="485">
        <f>SUM(B123:R123)</f>
        <v>0</v>
      </c>
      <c r="U123" s="482" t="e">
        <f t="shared" si="159"/>
        <v>#DIV/0!</v>
      </c>
    </row>
    <row r="124" spans="1:21" ht="12.75" hidden="1" customHeight="1" x14ac:dyDescent="0.2">
      <c r="A124" s="604" t="str">
        <f>A$14</f>
        <v>Publiskās neattiecināmās izmaksas</v>
      </c>
      <c r="B124" s="520"/>
      <c r="C124" s="520"/>
      <c r="D124" s="520"/>
      <c r="E124" s="520"/>
      <c r="F124" s="520"/>
      <c r="G124" s="520"/>
      <c r="H124" s="520"/>
      <c r="I124" s="520"/>
      <c r="J124" s="520"/>
      <c r="K124" s="520"/>
      <c r="L124" s="520"/>
      <c r="M124" s="520"/>
      <c r="N124" s="520"/>
      <c r="O124" s="520"/>
      <c r="P124" s="520"/>
      <c r="Q124" s="520"/>
      <c r="R124" s="520"/>
      <c r="S124" s="520"/>
      <c r="T124" s="481">
        <f t="shared" ref="T124:T126" si="170">SUM(B124:R124)</f>
        <v>0</v>
      </c>
      <c r="U124" s="519" t="s">
        <v>228</v>
      </c>
    </row>
    <row r="125" spans="1:21" ht="12.75" hidden="1" customHeight="1" x14ac:dyDescent="0.2">
      <c r="A125" s="604" t="str">
        <f>A$15</f>
        <v>Privātās neattiecināmās izmaksas</v>
      </c>
      <c r="B125" s="518">
        <f>IF(B24=2,'1.2.1.B. Partneris-1'!I39,'1.2.1.B. Partneris-1'!I39*B24)</f>
        <v>0</v>
      </c>
      <c r="C125" s="518"/>
      <c r="D125" s="518">
        <f>IF(D24=2,'1.2.1.B. Partneris-1'!K39+'1.2.1.B. Partneris-1'!I39,'1.2.1.B. Partneris-1'!K39*D24)</f>
        <v>0</v>
      </c>
      <c r="E125" s="518"/>
      <c r="F125" s="518">
        <f>IF(F24=2,'1.2.1.B. Partneris-1'!M39+'1.2.1.B. Partneris-1'!K39+'1.2.1.B. Partneris-1'!I39,'1.2.1.B. Partneris-1'!M39*F24)</f>
        <v>0</v>
      </c>
      <c r="G125" s="518"/>
      <c r="H125" s="518">
        <f>IF(H24=2,'1.2.1.B. Partneris-1'!O39+'1.2.1.B. Partneris-1'!M39+'1.2.1.B. Partneris-1'!K39+'1.2.1.B. Partneris-1'!I39,'1.2.1.B. Partneris-1'!O39*H24)</f>
        <v>0</v>
      </c>
      <c r="I125" s="518"/>
      <c r="J125" s="518">
        <f>IF(J24=2,'1.2.1.B. Partneris-1'!Q39,'1.2.1.B. Partneris-1'!Q39*J24)</f>
        <v>0</v>
      </c>
      <c r="K125" s="518"/>
      <c r="L125" s="518">
        <f>IF(L24=2,'1.2.1.B. Partneris-1'!S39,'1.2.1.B. Partneris-1'!S39*L24)</f>
        <v>0</v>
      </c>
      <c r="M125" s="518"/>
      <c r="N125" s="518">
        <f>IF(N24=2,'1.2.1.B. Partneris-1'!U39,'1.2.1.B. Partneris-1'!U39*N24)</f>
        <v>0</v>
      </c>
      <c r="O125" s="518"/>
      <c r="P125" s="518">
        <f>IF(P24=2,'1.2.1.B. Partneris-1'!W39,'1.2.1.B. Partneris-1'!W39*P24)</f>
        <v>0</v>
      </c>
      <c r="Q125" s="518"/>
      <c r="R125" s="518">
        <f>IF(R24=2,'1.2.1.B. Partneris-1'!Y39,'1.2.1.B. Partneris-1'!Y39*R24)</f>
        <v>0</v>
      </c>
      <c r="S125" s="518"/>
      <c r="T125" s="481">
        <f t="shared" si="170"/>
        <v>0</v>
      </c>
      <c r="U125" s="519" t="s">
        <v>228</v>
      </c>
    </row>
    <row r="126" spans="1:21" ht="12.75" customHeight="1" x14ac:dyDescent="0.2">
      <c r="A126" s="484" t="str">
        <f>A$16</f>
        <v>Finansējuma saņēmēja papildu ieguldījumi</v>
      </c>
      <c r="B126" s="361">
        <f>SUM(B124:B125)</f>
        <v>0</v>
      </c>
      <c r="C126" s="361"/>
      <c r="D126" s="361">
        <f t="shared" ref="D126:R126" si="171">SUM(D124:D125)</f>
        <v>0</v>
      </c>
      <c r="E126" s="361"/>
      <c r="F126" s="361">
        <f t="shared" si="171"/>
        <v>0</v>
      </c>
      <c r="G126" s="361"/>
      <c r="H126" s="361">
        <f t="shared" si="171"/>
        <v>0</v>
      </c>
      <c r="I126" s="361"/>
      <c r="J126" s="361">
        <f t="shared" si="171"/>
        <v>0</v>
      </c>
      <c r="K126" s="361"/>
      <c r="L126" s="361">
        <f t="shared" si="171"/>
        <v>0</v>
      </c>
      <c r="M126" s="361"/>
      <c r="N126" s="361">
        <f t="shared" si="171"/>
        <v>0</v>
      </c>
      <c r="O126" s="361"/>
      <c r="P126" s="361">
        <f t="shared" si="171"/>
        <v>0</v>
      </c>
      <c r="Q126" s="361"/>
      <c r="R126" s="361">
        <f t="shared" si="171"/>
        <v>0</v>
      </c>
      <c r="S126" s="361"/>
      <c r="T126" s="485">
        <f t="shared" si="170"/>
        <v>0</v>
      </c>
      <c r="U126" s="519" t="s">
        <v>228</v>
      </c>
    </row>
    <row r="127" spans="1:21" ht="12.75" customHeight="1" x14ac:dyDescent="0.25">
      <c r="A127" s="490" t="str">
        <f>A$17</f>
        <v>Kopējās izmaksas</v>
      </c>
      <c r="B127" s="491">
        <f>B123+B126</f>
        <v>0</v>
      </c>
      <c r="C127" s="491"/>
      <c r="D127" s="491">
        <f t="shared" ref="D127:R127" si="172">D123+D126</f>
        <v>0</v>
      </c>
      <c r="E127" s="491"/>
      <c r="F127" s="491">
        <f t="shared" si="172"/>
        <v>0</v>
      </c>
      <c r="G127" s="491"/>
      <c r="H127" s="491">
        <f t="shared" si="172"/>
        <v>0</v>
      </c>
      <c r="I127" s="491"/>
      <c r="J127" s="491">
        <f t="shared" si="172"/>
        <v>0</v>
      </c>
      <c r="K127" s="491"/>
      <c r="L127" s="491">
        <f t="shared" si="172"/>
        <v>0</v>
      </c>
      <c r="M127" s="491"/>
      <c r="N127" s="491">
        <f t="shared" si="172"/>
        <v>0</v>
      </c>
      <c r="O127" s="491"/>
      <c r="P127" s="491">
        <f t="shared" si="172"/>
        <v>0</v>
      </c>
      <c r="Q127" s="491"/>
      <c r="R127" s="491">
        <f t="shared" si="172"/>
        <v>0</v>
      </c>
      <c r="S127" s="491"/>
      <c r="T127" s="485">
        <f>SUM(B127:R127)</f>
        <v>0</v>
      </c>
      <c r="U127" s="519" t="s">
        <v>228</v>
      </c>
    </row>
    <row r="128" spans="1:21" ht="12.75" customHeight="1" x14ac:dyDescent="0.25">
      <c r="A128" s="506"/>
      <c r="B128" s="506"/>
      <c r="C128" s="506"/>
      <c r="D128" s="506"/>
      <c r="E128" s="506"/>
      <c r="F128" s="506"/>
      <c r="G128" s="506"/>
      <c r="H128" s="506"/>
      <c r="I128" s="506"/>
      <c r="J128" s="506"/>
      <c r="K128" s="506"/>
      <c r="L128" s="506"/>
      <c r="M128" s="506"/>
      <c r="N128" s="506"/>
      <c r="O128" s="506"/>
      <c r="P128" s="506"/>
      <c r="Q128" s="506"/>
      <c r="R128" s="506"/>
      <c r="S128" s="506"/>
      <c r="T128" s="506"/>
      <c r="U128" s="506"/>
    </row>
    <row r="129" spans="1:23" ht="24" customHeight="1" x14ac:dyDescent="0.2">
      <c r="A129" s="521" t="s">
        <v>237</v>
      </c>
      <c r="B129" s="509">
        <f>'1.2.1.B. Partneris-1'!C3</f>
        <v>0</v>
      </c>
      <c r="C129" s="510"/>
      <c r="D129" s="510"/>
      <c r="E129" s="510"/>
      <c r="F129" s="509">
        <f>'1.2.1.B. Partneris-1'!H3</f>
        <v>0</v>
      </c>
      <c r="G129" s="510"/>
      <c r="H129" s="511"/>
      <c r="I129" s="510"/>
      <c r="J129" s="511" t="s">
        <v>308</v>
      </c>
      <c r="K129" s="510"/>
      <c r="L129" s="513">
        <f>'1.2.1.B. Partneris-1'!C22</f>
        <v>1</v>
      </c>
      <c r="M129" s="510"/>
      <c r="N129" s="514" t="s">
        <v>324</v>
      </c>
      <c r="O129" s="510"/>
      <c r="P129" s="511"/>
      <c r="Q129" s="510"/>
      <c r="R129" s="511"/>
      <c r="S129" s="510"/>
      <c r="T129" s="511"/>
      <c r="U129" s="511"/>
      <c r="W129" s="386">
        <f>IF(F129=Dati!$J$3,1,IF(F129=Dati!$J$4,2,IF(F129=Dati!$J$5,3,0)))</f>
        <v>0</v>
      </c>
    </row>
    <row r="130" spans="1:23" x14ac:dyDescent="0.2">
      <c r="A130" s="476" t="s">
        <v>221</v>
      </c>
      <c r="B130" s="477">
        <f>B$3</f>
        <v>2023</v>
      </c>
      <c r="C130" s="477"/>
      <c r="D130" s="477">
        <f>D$3</f>
        <v>2024</v>
      </c>
      <c r="E130" s="477"/>
      <c r="F130" s="477">
        <f>F$3</f>
        <v>2025</v>
      </c>
      <c r="G130" s="477"/>
      <c r="H130" s="477" t="str">
        <f>H$3</f>
        <v>X</v>
      </c>
      <c r="I130" s="477"/>
      <c r="J130" s="477" t="str">
        <f>J$3</f>
        <v>X</v>
      </c>
      <c r="K130" s="477"/>
      <c r="L130" s="477" t="str">
        <f>L$3</f>
        <v>X</v>
      </c>
      <c r="M130" s="477"/>
      <c r="N130" s="477" t="str">
        <f>N$3</f>
        <v>X</v>
      </c>
      <c r="O130" s="477"/>
      <c r="P130" s="477" t="str">
        <f>P$3</f>
        <v>X</v>
      </c>
      <c r="Q130" s="477"/>
      <c r="R130" s="477" t="str">
        <f>R$3</f>
        <v>X</v>
      </c>
      <c r="S130" s="477"/>
      <c r="T130" s="477"/>
      <c r="U130" s="477"/>
    </row>
    <row r="131" spans="1:23" x14ac:dyDescent="0.2">
      <c r="A131" s="515"/>
      <c r="B131" s="478" t="s">
        <v>222</v>
      </c>
      <c r="C131" s="478"/>
      <c r="D131" s="478" t="s">
        <v>222</v>
      </c>
      <c r="E131" s="478"/>
      <c r="F131" s="478" t="s">
        <v>222</v>
      </c>
      <c r="G131" s="478"/>
      <c r="H131" s="478" t="s">
        <v>222</v>
      </c>
      <c r="I131" s="478"/>
      <c r="J131" s="478" t="s">
        <v>222</v>
      </c>
      <c r="K131" s="478"/>
      <c r="L131" s="478" t="s">
        <v>222</v>
      </c>
      <c r="M131" s="478"/>
      <c r="N131" s="478" t="s">
        <v>222</v>
      </c>
      <c r="O131" s="478"/>
      <c r="P131" s="478" t="s">
        <v>222</v>
      </c>
      <c r="Q131" s="478"/>
      <c r="R131" s="478" t="s">
        <v>222</v>
      </c>
      <c r="S131" s="478"/>
      <c r="T131" s="478" t="s">
        <v>112</v>
      </c>
      <c r="U131" s="478" t="s">
        <v>59</v>
      </c>
    </row>
    <row r="132" spans="1:23" ht="12.75" customHeight="1" x14ac:dyDescent="0.2">
      <c r="A132" s="516" t="str">
        <f>A$5</f>
        <v>Attīstības un noturības mehānisma finansējums</v>
      </c>
      <c r="B132" s="517" t="e">
        <f>(B140*$L$129)*$W$20-B137</f>
        <v>#DIV/0!</v>
      </c>
      <c r="C132" s="517"/>
      <c r="D132" s="517" t="e">
        <f>(D140*$L$129)*$W$20-D137</f>
        <v>#DIV/0!</v>
      </c>
      <c r="E132" s="517"/>
      <c r="F132" s="517" t="e">
        <f>(F140*$L$129)*$W$20-F137</f>
        <v>#DIV/0!</v>
      </c>
      <c r="G132" s="517"/>
      <c r="H132" s="517" t="e">
        <f>(H140*$L$129)*$W$20-H137</f>
        <v>#DIV/0!</v>
      </c>
      <c r="I132" s="517"/>
      <c r="J132" s="517" t="e">
        <f>(J140*$L$129)*$W$20-J137</f>
        <v>#DIV/0!</v>
      </c>
      <c r="K132" s="517"/>
      <c r="L132" s="517" t="e">
        <f>(L140*$L$129)*$W$20-L137</f>
        <v>#DIV/0!</v>
      </c>
      <c r="M132" s="517"/>
      <c r="N132" s="517" t="e">
        <f>(N140*$L$129)*$W$20-N137</f>
        <v>#DIV/0!</v>
      </c>
      <c r="O132" s="517"/>
      <c r="P132" s="517" t="e">
        <f>(P140*$L$129)*$W$20-P137</f>
        <v>#DIV/0!</v>
      </c>
      <c r="Q132" s="517"/>
      <c r="R132" s="517" t="e">
        <f>(R140*$L$129-R137)*$W$20</f>
        <v>#DIV/0!</v>
      </c>
      <c r="S132" s="517"/>
      <c r="T132" s="481" t="e">
        <f t="shared" ref="T132:T139" si="173">SUM(B132:R132)</f>
        <v>#DIV/0!</v>
      </c>
      <c r="U132" s="482" t="e">
        <f>T132/$T$140</f>
        <v>#DIV/0!</v>
      </c>
    </row>
    <row r="133" spans="1:23" ht="12.75" hidden="1" customHeight="1" x14ac:dyDescent="0.2">
      <c r="A133" s="604">
        <f>A$6</f>
        <v>0</v>
      </c>
      <c r="B133" s="517"/>
      <c r="C133" s="517"/>
      <c r="D133" s="517"/>
      <c r="E133" s="517"/>
      <c r="F133" s="517"/>
      <c r="G133" s="517"/>
      <c r="H133" s="517"/>
      <c r="I133" s="517"/>
      <c r="J133" s="517"/>
      <c r="K133" s="517"/>
      <c r="L133" s="517"/>
      <c r="M133" s="517"/>
      <c r="N133" s="517"/>
      <c r="O133" s="517"/>
      <c r="P133" s="517"/>
      <c r="Q133" s="517"/>
      <c r="R133" s="517"/>
      <c r="S133" s="517"/>
      <c r="T133" s="481"/>
      <c r="U133" s="482"/>
    </row>
    <row r="134" spans="1:23" ht="12.75" hidden="1" customHeight="1" x14ac:dyDescent="0.2">
      <c r="A134" s="604" t="str">
        <f>A$7</f>
        <v>Valsts budžeta finansējums</v>
      </c>
      <c r="B134" s="517"/>
      <c r="C134" s="517"/>
      <c r="D134" s="517"/>
      <c r="E134" s="517"/>
      <c r="F134" s="517"/>
      <c r="G134" s="517"/>
      <c r="H134" s="517"/>
      <c r="I134" s="517"/>
      <c r="J134" s="517"/>
      <c r="K134" s="517"/>
      <c r="L134" s="517"/>
      <c r="M134" s="517"/>
      <c r="N134" s="517"/>
      <c r="O134" s="517"/>
      <c r="P134" s="517"/>
      <c r="Q134" s="517"/>
      <c r="R134" s="517"/>
      <c r="S134" s="517"/>
      <c r="T134" s="481">
        <f t="shared" si="173"/>
        <v>0</v>
      </c>
      <c r="U134" s="482" t="e">
        <f t="shared" ref="U134:U140" si="174">T134/$T$140</f>
        <v>#DIV/0!</v>
      </c>
    </row>
    <row r="135" spans="1:23" ht="12.75" hidden="1" customHeight="1" x14ac:dyDescent="0.2">
      <c r="A135" s="604" t="str">
        <f>A$8</f>
        <v>Valsts budžeta dotācija pašvaldībām</v>
      </c>
      <c r="B135" s="518"/>
      <c r="C135" s="518"/>
      <c r="D135" s="518"/>
      <c r="E135" s="518"/>
      <c r="F135" s="518"/>
      <c r="G135" s="518"/>
      <c r="H135" s="518"/>
      <c r="I135" s="518"/>
      <c r="J135" s="518"/>
      <c r="K135" s="518"/>
      <c r="L135" s="518"/>
      <c r="M135" s="518"/>
      <c r="N135" s="518"/>
      <c r="O135" s="518"/>
      <c r="P135" s="518"/>
      <c r="Q135" s="518"/>
      <c r="R135" s="518"/>
      <c r="S135" s="518"/>
      <c r="T135" s="481">
        <f t="shared" si="173"/>
        <v>0</v>
      </c>
      <c r="U135" s="482" t="e">
        <f t="shared" si="174"/>
        <v>#DIV/0!</v>
      </c>
    </row>
    <row r="136" spans="1:23" ht="12.75" customHeight="1" x14ac:dyDescent="0.2">
      <c r="A136" s="483" t="str">
        <f>A$9</f>
        <v>Pašvaldības finansējums</v>
      </c>
      <c r="B136" s="518"/>
      <c r="C136" s="518"/>
      <c r="D136" s="518"/>
      <c r="E136" s="518"/>
      <c r="F136" s="518"/>
      <c r="G136" s="518"/>
      <c r="H136" s="518"/>
      <c r="I136" s="518"/>
      <c r="J136" s="518"/>
      <c r="K136" s="518"/>
      <c r="L136" s="518"/>
      <c r="M136" s="518"/>
      <c r="N136" s="518"/>
      <c r="O136" s="518"/>
      <c r="P136" s="518"/>
      <c r="Q136" s="518"/>
      <c r="R136" s="518"/>
      <c r="S136" s="518"/>
      <c r="T136" s="481">
        <f t="shared" si="173"/>
        <v>0</v>
      </c>
      <c r="U136" s="482" t="e">
        <f t="shared" si="174"/>
        <v>#DIV/0!</v>
      </c>
    </row>
    <row r="137" spans="1:23" s="305" customFormat="1" ht="12.75" customHeight="1" x14ac:dyDescent="0.2">
      <c r="A137" s="483" t="str">
        <f>A$10</f>
        <v>Cits publiskais finansējums</v>
      </c>
      <c r="B137" s="518" t="e">
        <f>B140*$L$129*$W$21</f>
        <v>#DIV/0!</v>
      </c>
      <c r="C137" s="518"/>
      <c r="D137" s="518" t="e">
        <f>D140*$L$129*$W$21</f>
        <v>#DIV/0!</v>
      </c>
      <c r="E137" s="518"/>
      <c r="F137" s="518" t="e">
        <f>F140*$L$129*$W$21</f>
        <v>#DIV/0!</v>
      </c>
      <c r="G137" s="518"/>
      <c r="H137" s="518" t="e">
        <f>H140*$L$129*$W$21</f>
        <v>#DIV/0!</v>
      </c>
      <c r="I137" s="518"/>
      <c r="J137" s="518" t="e">
        <f>J140*$L$129*$W$21</f>
        <v>#DIV/0!</v>
      </c>
      <c r="K137" s="518"/>
      <c r="L137" s="518" t="e">
        <f>L140*$L$129*$W$21</f>
        <v>#DIV/0!</v>
      </c>
      <c r="M137" s="518"/>
      <c r="N137" s="518" t="e">
        <f>N140*$L$129*$W$21</f>
        <v>#DIV/0!</v>
      </c>
      <c r="O137" s="518"/>
      <c r="P137" s="518" t="e">
        <f>P140*$L$129*$W$21</f>
        <v>#DIV/0!</v>
      </c>
      <c r="Q137" s="518"/>
      <c r="R137" s="518" t="e">
        <f>R140*$L$129*$W$21</f>
        <v>#DIV/0!</v>
      </c>
      <c r="S137" s="518"/>
      <c r="T137" s="481" t="e">
        <f t="shared" si="173"/>
        <v>#DIV/0!</v>
      </c>
      <c r="U137" s="482" t="e">
        <f t="shared" si="174"/>
        <v>#DIV/0!</v>
      </c>
    </row>
    <row r="138" spans="1:23" ht="12.75" customHeight="1" x14ac:dyDescent="0.2">
      <c r="A138" s="484" t="str">
        <f>A$11</f>
        <v>Publiskās attiecināmās izmaksas</v>
      </c>
      <c r="B138" s="361" t="e">
        <f>SUM(B132:B137)</f>
        <v>#DIV/0!</v>
      </c>
      <c r="C138" s="361"/>
      <c r="D138" s="361" t="e">
        <f t="shared" ref="D138:R138" si="175">SUM(D132:D137)</f>
        <v>#DIV/0!</v>
      </c>
      <c r="E138" s="361"/>
      <c r="F138" s="361" t="e">
        <f t="shared" si="175"/>
        <v>#DIV/0!</v>
      </c>
      <c r="G138" s="361"/>
      <c r="H138" s="361" t="e">
        <f t="shared" si="175"/>
        <v>#DIV/0!</v>
      </c>
      <c r="I138" s="361"/>
      <c r="J138" s="361" t="e">
        <f t="shared" si="175"/>
        <v>#DIV/0!</v>
      </c>
      <c r="K138" s="361"/>
      <c r="L138" s="361" t="e">
        <f t="shared" si="175"/>
        <v>#DIV/0!</v>
      </c>
      <c r="M138" s="361"/>
      <c r="N138" s="361" t="e">
        <f t="shared" si="175"/>
        <v>#DIV/0!</v>
      </c>
      <c r="O138" s="361"/>
      <c r="P138" s="361" t="e">
        <f t="shared" si="175"/>
        <v>#DIV/0!</v>
      </c>
      <c r="Q138" s="361"/>
      <c r="R138" s="361" t="e">
        <f t="shared" si="175"/>
        <v>#DIV/0!</v>
      </c>
      <c r="S138" s="361"/>
      <c r="T138" s="485" t="e">
        <f t="shared" si="173"/>
        <v>#DIV/0!</v>
      </c>
      <c r="U138" s="482" t="e">
        <f t="shared" si="174"/>
        <v>#DIV/0!</v>
      </c>
    </row>
    <row r="139" spans="1:23" ht="12.75" customHeight="1" x14ac:dyDescent="0.2">
      <c r="A139" s="483" t="str">
        <f>A$12</f>
        <v>Privātais finansējums</v>
      </c>
      <c r="B139" s="518" t="e">
        <f>B140-B138</f>
        <v>#DIV/0!</v>
      </c>
      <c r="C139" s="518"/>
      <c r="D139" s="518" t="e">
        <f t="shared" ref="D139:R139" si="176">D140-D138</f>
        <v>#DIV/0!</v>
      </c>
      <c r="E139" s="518"/>
      <c r="F139" s="518" t="e">
        <f t="shared" si="176"/>
        <v>#DIV/0!</v>
      </c>
      <c r="G139" s="518"/>
      <c r="H139" s="518" t="e">
        <f t="shared" si="176"/>
        <v>#DIV/0!</v>
      </c>
      <c r="I139" s="518"/>
      <c r="J139" s="518" t="e">
        <f t="shared" si="176"/>
        <v>#DIV/0!</v>
      </c>
      <c r="K139" s="518"/>
      <c r="L139" s="518" t="e">
        <f t="shared" si="176"/>
        <v>#DIV/0!</v>
      </c>
      <c r="M139" s="518"/>
      <c r="N139" s="518" t="e">
        <f t="shared" si="176"/>
        <v>#DIV/0!</v>
      </c>
      <c r="O139" s="518"/>
      <c r="P139" s="518" t="e">
        <f t="shared" si="176"/>
        <v>#DIV/0!</v>
      </c>
      <c r="Q139" s="518"/>
      <c r="R139" s="518" t="e">
        <f t="shared" si="176"/>
        <v>#DIV/0!</v>
      </c>
      <c r="S139" s="518"/>
      <c r="T139" s="481" t="e">
        <f t="shared" si="173"/>
        <v>#DIV/0!</v>
      </c>
      <c r="U139" s="482" t="e">
        <f t="shared" si="174"/>
        <v>#DIV/0!</v>
      </c>
    </row>
    <row r="140" spans="1:23" ht="12.75" customHeight="1" x14ac:dyDescent="0.2">
      <c r="A140" s="484" t="str">
        <f>A$13</f>
        <v>Kopējās attiecināmās izmaksas</v>
      </c>
      <c r="B140" s="361">
        <f>IF(B24=2,'1.2.1.B. Partneris-1'!H40,'1.2.1.B. Partneris-1'!H40*B24)</f>
        <v>0</v>
      </c>
      <c r="C140" s="361"/>
      <c r="D140" s="361">
        <f>IF(D24=2,'1.2.1.B. Partneris-1'!J40+'1.2.1.B. Partneris-1'!H40,'1.2.1.B. Partneris-1'!J40*D24)</f>
        <v>0</v>
      </c>
      <c r="E140" s="361"/>
      <c r="F140" s="361">
        <f>IF(F24=2,'1.2.1.B. Partneris-1'!L40+'1.2.1.B. Partneris-1'!J40+'1.2.1.B. Partneris-1'!H40,'1.2.1.B. Partneris-1'!L40*F24)</f>
        <v>0</v>
      </c>
      <c r="G140" s="361"/>
      <c r="H140" s="361">
        <f>IF(H24=2,'1.2.1.B. Partneris-1'!N40+'1.2.1.B. Partneris-1'!L40+'1.2.1.B. Partneris-1'!J40+'1.2.1.B. Partneris-1'!H40,'1.2.1.B. Partneris-1'!N40*H24)</f>
        <v>0</v>
      </c>
      <c r="I140" s="361"/>
      <c r="J140" s="361">
        <f>IF(J24=2,'1.2.1.B. Partneris-1'!P40,'1.2.1.B. Partneris-1'!P40*J24)</f>
        <v>0</v>
      </c>
      <c r="K140" s="361"/>
      <c r="L140" s="361">
        <f>IF(L24=2,'1.2.1.B. Partneris-1'!R40,'1.2.1.B. Partneris-1'!R40*L24)</f>
        <v>0</v>
      </c>
      <c r="M140" s="361"/>
      <c r="N140" s="361">
        <f>IF(N24=2,'1.2.1.B. Partneris-1'!T40,'1.2.1.B. Partneris-1'!T40*N24)</f>
        <v>0</v>
      </c>
      <c r="O140" s="361"/>
      <c r="P140" s="361">
        <f>IF(P24=2,'1.2.1.B. Partneris-1'!V40,'1.2.1.B. Partneris-1'!V40*P24)</f>
        <v>0</v>
      </c>
      <c r="Q140" s="361"/>
      <c r="R140" s="361">
        <f>IF(R24=2,'1.2.1.B. Partneris-1'!X40,'1.2.1.B. Partneris-1'!X40*R24)</f>
        <v>0</v>
      </c>
      <c r="S140" s="361"/>
      <c r="T140" s="485">
        <f>SUM(B140:R140)</f>
        <v>0</v>
      </c>
      <c r="U140" s="482" t="e">
        <f t="shared" si="174"/>
        <v>#DIV/0!</v>
      </c>
    </row>
    <row r="141" spans="1:23" ht="12.75" hidden="1" customHeight="1" x14ac:dyDescent="0.2">
      <c r="A141" s="604" t="str">
        <f>A$14</f>
        <v>Publiskās neattiecināmās izmaksas</v>
      </c>
      <c r="B141" s="520"/>
      <c r="C141" s="520"/>
      <c r="D141" s="520"/>
      <c r="E141" s="520"/>
      <c r="F141" s="520"/>
      <c r="G141" s="520"/>
      <c r="H141" s="520"/>
      <c r="I141" s="520"/>
      <c r="J141" s="520"/>
      <c r="K141" s="520"/>
      <c r="L141" s="520"/>
      <c r="M141" s="520"/>
      <c r="N141" s="520"/>
      <c r="O141" s="520"/>
      <c r="P141" s="520"/>
      <c r="Q141" s="520"/>
      <c r="R141" s="520"/>
      <c r="S141" s="520"/>
      <c r="T141" s="481">
        <f t="shared" ref="T141:T143" si="177">SUM(B141:R141)</f>
        <v>0</v>
      </c>
      <c r="U141" s="519" t="s">
        <v>228</v>
      </c>
    </row>
    <row r="142" spans="1:23" ht="12.75" hidden="1" customHeight="1" x14ac:dyDescent="0.2">
      <c r="A142" s="604" t="str">
        <f>A$15</f>
        <v>Privātās neattiecināmās izmaksas</v>
      </c>
      <c r="B142" s="518">
        <f>IF(B24=2,'1.2.1.B. Partneris-1'!I40,'1.2.1.B. Partneris-1'!I40*B24)</f>
        <v>0</v>
      </c>
      <c r="C142" s="518"/>
      <c r="D142" s="518">
        <f>IF(D24=2,'1.2.1.B. Partneris-1'!K40+'1.2.1.B. Partneris-1'!I40,'1.2.1.B. Partneris-1'!K40*D24)</f>
        <v>0</v>
      </c>
      <c r="E142" s="518"/>
      <c r="F142" s="518">
        <f>IF(F24=2,'1.2.1.B. Partneris-1'!M40+'1.2.1.B. Partneris-1'!K40+'1.2.1.B. Partneris-1'!I40,'1.2.1.B. Partneris-1'!M40*F24)</f>
        <v>0</v>
      </c>
      <c r="G142" s="518"/>
      <c r="H142" s="518">
        <f>IF(H24=2,'1.2.1.B. Partneris-1'!O40+'1.2.1.B. Partneris-1'!M40+'1.2.1.B. Partneris-1'!K40+'1.2.1.B. Partneris-1'!I40,'1.2.1.B. Partneris-1'!O40*H24)</f>
        <v>0</v>
      </c>
      <c r="I142" s="518"/>
      <c r="J142" s="518">
        <f>IF(J24=2,'1.2.1.B. Partneris-1'!Q40,'1.2.1.B. Partneris-1'!Q40*J24)</f>
        <v>0</v>
      </c>
      <c r="K142" s="518"/>
      <c r="L142" s="518">
        <f>IF(L24=2,'1.2.1.B. Partneris-1'!S40,'1.2.1.B. Partneris-1'!S40*L24)</f>
        <v>0</v>
      </c>
      <c r="M142" s="518"/>
      <c r="N142" s="518">
        <f>IF(N24=2,'1.2.1.B. Partneris-1'!U40,'1.2.1.B. Partneris-1'!U40*N24)</f>
        <v>0</v>
      </c>
      <c r="O142" s="518"/>
      <c r="P142" s="518">
        <f>IF(P24=2,'1.2.1.B. Partneris-1'!W40,'1.2.1.B. Partneris-1'!W40*P24)</f>
        <v>0</v>
      </c>
      <c r="Q142" s="518"/>
      <c r="R142" s="518">
        <f>IF(R24=2,'1.2.1.B. Partneris-1'!Y40,'1.2.1.B. Partneris-1'!Y40*R24)</f>
        <v>0</v>
      </c>
      <c r="S142" s="518"/>
      <c r="T142" s="481">
        <f t="shared" si="177"/>
        <v>0</v>
      </c>
      <c r="U142" s="519" t="s">
        <v>228</v>
      </c>
    </row>
    <row r="143" spans="1:23" ht="12.75" customHeight="1" x14ac:dyDescent="0.2">
      <c r="A143" s="484" t="str">
        <f>A$16</f>
        <v>Finansējuma saņēmēja papildu ieguldījumi</v>
      </c>
      <c r="B143" s="361">
        <f>SUM(B141:B142)</f>
        <v>0</v>
      </c>
      <c r="C143" s="361"/>
      <c r="D143" s="361">
        <f t="shared" ref="D143:R143" si="178">SUM(D141:D142)</f>
        <v>0</v>
      </c>
      <c r="E143" s="361"/>
      <c r="F143" s="361">
        <f t="shared" si="178"/>
        <v>0</v>
      </c>
      <c r="G143" s="361"/>
      <c r="H143" s="361">
        <f t="shared" si="178"/>
        <v>0</v>
      </c>
      <c r="I143" s="361"/>
      <c r="J143" s="361">
        <f t="shared" si="178"/>
        <v>0</v>
      </c>
      <c r="K143" s="361"/>
      <c r="L143" s="361">
        <f t="shared" si="178"/>
        <v>0</v>
      </c>
      <c r="M143" s="361"/>
      <c r="N143" s="361">
        <f t="shared" si="178"/>
        <v>0</v>
      </c>
      <c r="O143" s="361"/>
      <c r="P143" s="361">
        <f t="shared" si="178"/>
        <v>0</v>
      </c>
      <c r="Q143" s="361"/>
      <c r="R143" s="361">
        <f t="shared" si="178"/>
        <v>0</v>
      </c>
      <c r="S143" s="361"/>
      <c r="T143" s="485">
        <f t="shared" si="177"/>
        <v>0</v>
      </c>
      <c r="U143" s="519" t="s">
        <v>228</v>
      </c>
    </row>
    <row r="144" spans="1:23" ht="12.75" customHeight="1" x14ac:dyDescent="0.25">
      <c r="A144" s="490" t="str">
        <f>A$17</f>
        <v>Kopējās izmaksas</v>
      </c>
      <c r="B144" s="491">
        <f>B140+B143</f>
        <v>0</v>
      </c>
      <c r="C144" s="491"/>
      <c r="D144" s="491">
        <f t="shared" ref="D144:R144" si="179">D140+D143</f>
        <v>0</v>
      </c>
      <c r="E144" s="491"/>
      <c r="F144" s="491">
        <f t="shared" si="179"/>
        <v>0</v>
      </c>
      <c r="G144" s="491"/>
      <c r="H144" s="491">
        <f t="shared" si="179"/>
        <v>0</v>
      </c>
      <c r="I144" s="491"/>
      <c r="J144" s="491">
        <f t="shared" si="179"/>
        <v>0</v>
      </c>
      <c r="K144" s="491"/>
      <c r="L144" s="491">
        <f t="shared" si="179"/>
        <v>0</v>
      </c>
      <c r="M144" s="491"/>
      <c r="N144" s="491">
        <f t="shared" si="179"/>
        <v>0</v>
      </c>
      <c r="O144" s="491"/>
      <c r="P144" s="491">
        <f t="shared" si="179"/>
        <v>0</v>
      </c>
      <c r="Q144" s="491"/>
      <c r="R144" s="491">
        <f t="shared" si="179"/>
        <v>0</v>
      </c>
      <c r="S144" s="491"/>
      <c r="T144" s="485">
        <f>SUM(B144:R144)</f>
        <v>0</v>
      </c>
      <c r="U144" s="519" t="s">
        <v>228</v>
      </c>
    </row>
    <row r="145" spans="1:24" ht="12.75" customHeight="1" x14ac:dyDescent="0.25">
      <c r="A145" s="506"/>
      <c r="B145" s="506"/>
      <c r="C145" s="506"/>
      <c r="D145" s="506"/>
      <c r="E145" s="506"/>
      <c r="F145" s="506"/>
      <c r="G145" s="506"/>
      <c r="H145" s="506"/>
      <c r="I145" s="506"/>
      <c r="J145" s="506"/>
      <c r="K145" s="506"/>
      <c r="L145" s="506"/>
      <c r="M145" s="506"/>
      <c r="N145" s="506"/>
      <c r="O145" s="506"/>
      <c r="P145" s="506"/>
      <c r="Q145" s="506"/>
      <c r="R145" s="506"/>
      <c r="S145" s="506"/>
      <c r="T145" s="506"/>
      <c r="U145" s="506"/>
    </row>
    <row r="146" spans="1:24" ht="24" customHeight="1" x14ac:dyDescent="0.2">
      <c r="A146" s="521" t="s">
        <v>237</v>
      </c>
      <c r="B146" s="509">
        <f>'1.2.1.C. Partneris-1'!C3</f>
        <v>0</v>
      </c>
      <c r="C146" s="510"/>
      <c r="D146" s="510"/>
      <c r="E146" s="510"/>
      <c r="F146" s="509">
        <f>'1.2.1.C. Partneris-1'!H3</f>
        <v>0</v>
      </c>
      <c r="G146" s="510"/>
      <c r="H146" s="511"/>
      <c r="I146" s="510"/>
      <c r="J146" s="511" t="s">
        <v>308</v>
      </c>
      <c r="K146" s="510"/>
      <c r="L146" s="513">
        <f>'1.2.1.C. Partneris-1'!C36</f>
        <v>1</v>
      </c>
      <c r="M146" s="510"/>
      <c r="N146" s="514" t="s">
        <v>323</v>
      </c>
      <c r="O146" s="510"/>
      <c r="P146" s="511"/>
      <c r="Q146" s="510"/>
      <c r="R146" s="511"/>
      <c r="S146" s="510"/>
      <c r="T146" s="511"/>
      <c r="U146" s="511"/>
      <c r="W146" s="386">
        <f>IF(F146=Dati!$J$3,1,IF(F146=Dati!$J$4,2,IF(F146=Dati!$J$5,3,0)))</f>
        <v>0</v>
      </c>
      <c r="X146" s="386">
        <f>'1.2.1.C. Partneris-1'!AQ4</f>
        <v>0</v>
      </c>
    </row>
    <row r="147" spans="1:24" x14ac:dyDescent="0.2">
      <c r="A147" s="476" t="s">
        <v>221</v>
      </c>
      <c r="B147" s="477">
        <f>B$3</f>
        <v>2023</v>
      </c>
      <c r="C147" s="477"/>
      <c r="D147" s="477">
        <f>D$3</f>
        <v>2024</v>
      </c>
      <c r="E147" s="477"/>
      <c r="F147" s="477">
        <f>F$3</f>
        <v>2025</v>
      </c>
      <c r="G147" s="477"/>
      <c r="H147" s="477" t="str">
        <f>H$3</f>
        <v>X</v>
      </c>
      <c r="I147" s="477"/>
      <c r="J147" s="477" t="str">
        <f>J$3</f>
        <v>X</v>
      </c>
      <c r="K147" s="477"/>
      <c r="L147" s="477" t="str">
        <f>L$3</f>
        <v>X</v>
      </c>
      <c r="M147" s="477"/>
      <c r="N147" s="477" t="str">
        <f>N$3</f>
        <v>X</v>
      </c>
      <c r="O147" s="477"/>
      <c r="P147" s="477" t="str">
        <f>P$3</f>
        <v>X</v>
      </c>
      <c r="Q147" s="477"/>
      <c r="R147" s="477" t="str">
        <f>R$3</f>
        <v>X</v>
      </c>
      <c r="S147" s="477"/>
      <c r="T147" s="477"/>
      <c r="U147" s="477"/>
    </row>
    <row r="148" spans="1:24" x14ac:dyDescent="0.2">
      <c r="A148" s="515"/>
      <c r="B148" s="478" t="s">
        <v>222</v>
      </c>
      <c r="C148" s="478"/>
      <c r="D148" s="478" t="s">
        <v>222</v>
      </c>
      <c r="E148" s="478"/>
      <c r="F148" s="478" t="s">
        <v>222</v>
      </c>
      <c r="G148" s="478"/>
      <c r="H148" s="478" t="s">
        <v>222</v>
      </c>
      <c r="I148" s="478"/>
      <c r="J148" s="478" t="s">
        <v>222</v>
      </c>
      <c r="K148" s="478"/>
      <c r="L148" s="478" t="s">
        <v>222</v>
      </c>
      <c r="M148" s="478"/>
      <c r="N148" s="478" t="s">
        <v>222</v>
      </c>
      <c r="O148" s="478"/>
      <c r="P148" s="478" t="s">
        <v>222</v>
      </c>
      <c r="Q148" s="478"/>
      <c r="R148" s="478" t="s">
        <v>222</v>
      </c>
      <c r="S148" s="478"/>
      <c r="T148" s="478" t="s">
        <v>112</v>
      </c>
      <c r="U148" s="478" t="s">
        <v>59</v>
      </c>
    </row>
    <row r="149" spans="1:24" ht="12.75" customHeight="1" x14ac:dyDescent="0.2">
      <c r="A149" s="516" t="str">
        <f>A$5</f>
        <v>Attīstības un noturības mehānisma finansējums</v>
      </c>
      <c r="B149" s="517" t="e">
        <f>(B157*$L$146)*$W$20-B162</f>
        <v>#DIV/0!</v>
      </c>
      <c r="C149" s="517"/>
      <c r="D149" s="517" t="e">
        <f>(D157*$L$146)*$W$20-D162</f>
        <v>#DIV/0!</v>
      </c>
      <c r="E149" s="517"/>
      <c r="F149" s="517" t="e">
        <f>(F157*$L$146-F162)*$W$20</f>
        <v>#DIV/0!</v>
      </c>
      <c r="G149" s="517"/>
      <c r="H149" s="517" t="e">
        <f>(H157*$L$146-H162)*$W$20</f>
        <v>#DIV/0!</v>
      </c>
      <c r="I149" s="517"/>
      <c r="J149" s="517" t="e">
        <f>(J157*$L$146-J162)*$W$20</f>
        <v>#DIV/0!</v>
      </c>
      <c r="K149" s="517"/>
      <c r="L149" s="517" t="e">
        <f>(L157*$L$146-L162)*$W$20</f>
        <v>#DIV/0!</v>
      </c>
      <c r="M149" s="517"/>
      <c r="N149" s="517" t="e">
        <f>(N157*$L$146-N162)*$W$20</f>
        <v>#DIV/0!</v>
      </c>
      <c r="O149" s="517"/>
      <c r="P149" s="517" t="e">
        <f>(P157*$L$146-P162)*$W$20</f>
        <v>#DIV/0!</v>
      </c>
      <c r="Q149" s="517"/>
      <c r="R149" s="517" t="e">
        <f>(R157*$L$146-R162)*$W$20</f>
        <v>#DIV/0!</v>
      </c>
      <c r="S149" s="517"/>
      <c r="T149" s="481" t="e">
        <f>SUM(B149:R149)</f>
        <v>#DIV/0!</v>
      </c>
      <c r="U149" s="482" t="e">
        <f>T149/$T$157</f>
        <v>#DIV/0!</v>
      </c>
    </row>
    <row r="150" spans="1:24" ht="12.75" hidden="1" customHeight="1" x14ac:dyDescent="0.2">
      <c r="A150" s="604">
        <f>A$6</f>
        <v>0</v>
      </c>
      <c r="B150" s="517"/>
      <c r="C150" s="517"/>
      <c r="D150" s="517"/>
      <c r="E150" s="517"/>
      <c r="F150" s="517"/>
      <c r="G150" s="517"/>
      <c r="H150" s="517"/>
      <c r="I150" s="517"/>
      <c r="J150" s="517"/>
      <c r="K150" s="517"/>
      <c r="L150" s="517"/>
      <c r="M150" s="517"/>
      <c r="N150" s="517"/>
      <c r="O150" s="517"/>
      <c r="P150" s="517"/>
      <c r="Q150" s="517"/>
      <c r="R150" s="517"/>
      <c r="S150" s="517"/>
      <c r="T150" s="481"/>
      <c r="U150" s="482"/>
    </row>
    <row r="151" spans="1:24" ht="12.75" hidden="1" customHeight="1" x14ac:dyDescent="0.2">
      <c r="A151" s="604" t="str">
        <f>A$7</f>
        <v>Valsts budžeta finansējums</v>
      </c>
      <c r="B151" s="517"/>
      <c r="C151" s="517"/>
      <c r="D151" s="517"/>
      <c r="E151" s="517"/>
      <c r="F151" s="517"/>
      <c r="G151" s="517"/>
      <c r="H151" s="517"/>
      <c r="I151" s="517"/>
      <c r="J151" s="517"/>
      <c r="K151" s="517"/>
      <c r="L151" s="517"/>
      <c r="M151" s="517"/>
      <c r="N151" s="517"/>
      <c r="O151" s="517"/>
      <c r="P151" s="517"/>
      <c r="Q151" s="517"/>
      <c r="R151" s="517"/>
      <c r="S151" s="517"/>
      <c r="T151" s="481">
        <f t="shared" ref="T151:T156" si="180">SUM(B151:R151)</f>
        <v>0</v>
      </c>
      <c r="U151" s="482" t="e">
        <f t="shared" ref="U151:U156" si="181">T151/$T$157</f>
        <v>#DIV/0!</v>
      </c>
    </row>
    <row r="152" spans="1:24" ht="12.75" hidden="1" customHeight="1" x14ac:dyDescent="0.2">
      <c r="A152" s="604" t="str">
        <f>A$8</f>
        <v>Valsts budžeta dotācija pašvaldībām</v>
      </c>
      <c r="B152" s="518"/>
      <c r="C152" s="518"/>
      <c r="D152" s="518"/>
      <c r="E152" s="518"/>
      <c r="F152" s="518"/>
      <c r="G152" s="518"/>
      <c r="H152" s="518"/>
      <c r="I152" s="518"/>
      <c r="J152" s="518"/>
      <c r="K152" s="518"/>
      <c r="L152" s="518"/>
      <c r="M152" s="518"/>
      <c r="N152" s="518"/>
      <c r="O152" s="518"/>
      <c r="P152" s="518"/>
      <c r="Q152" s="518"/>
      <c r="R152" s="518"/>
      <c r="S152" s="518"/>
      <c r="T152" s="481">
        <f t="shared" si="180"/>
        <v>0</v>
      </c>
      <c r="U152" s="482" t="e">
        <f t="shared" si="181"/>
        <v>#DIV/0!</v>
      </c>
    </row>
    <row r="153" spans="1:24" ht="12.75" customHeight="1" x14ac:dyDescent="0.2">
      <c r="A153" s="483" t="str">
        <f>A$9</f>
        <v>Pašvaldības finansējums</v>
      </c>
      <c r="B153" s="518">
        <f>IF($W146=1,B157-B149-B152-B156-B154,0)</f>
        <v>0</v>
      </c>
      <c r="C153" s="518"/>
      <c r="D153" s="518">
        <f t="shared" ref="D153:R153" si="182">IF($W146=1,D157-D149-D152-D156-D154,0)</f>
        <v>0</v>
      </c>
      <c r="E153" s="518"/>
      <c r="F153" s="518">
        <f t="shared" si="182"/>
        <v>0</v>
      </c>
      <c r="G153" s="518"/>
      <c r="H153" s="518">
        <f t="shared" si="182"/>
        <v>0</v>
      </c>
      <c r="I153" s="518"/>
      <c r="J153" s="518">
        <f t="shared" si="182"/>
        <v>0</v>
      </c>
      <c r="K153" s="518"/>
      <c r="L153" s="518">
        <f t="shared" si="182"/>
        <v>0</v>
      </c>
      <c r="M153" s="518"/>
      <c r="N153" s="518">
        <f t="shared" si="182"/>
        <v>0</v>
      </c>
      <c r="O153" s="518"/>
      <c r="P153" s="518">
        <f t="shared" si="182"/>
        <v>0</v>
      </c>
      <c r="Q153" s="518"/>
      <c r="R153" s="518">
        <f t="shared" si="182"/>
        <v>0</v>
      </c>
      <c r="S153" s="518"/>
      <c r="T153" s="481">
        <f t="shared" si="180"/>
        <v>0</v>
      </c>
      <c r="U153" s="482" t="e">
        <f t="shared" si="181"/>
        <v>#DIV/0!</v>
      </c>
    </row>
    <row r="154" spans="1:24" s="305" customFormat="1" ht="12.75" customHeight="1" x14ac:dyDescent="0.2">
      <c r="A154" s="483" t="str">
        <f>A$10</f>
        <v>Cits publiskais finansējums</v>
      </c>
      <c r="B154" s="522" t="e">
        <f>IF($X$146=2,B157*(1-$L$146)+(B157*$L$146*$W$21)+(B157*$L$146*(1-$W$20)),B157*$L$146*$W$21)</f>
        <v>#DIV/0!</v>
      </c>
      <c r="C154" s="522"/>
      <c r="D154" s="522" t="e">
        <f>IF($X$146=2,D157*(1-$L$146)+(D157*$L$146*$W$21)+(D157*$L$146*(1-$W$20)),D157*$L$146*$W$21)</f>
        <v>#DIV/0!</v>
      </c>
      <c r="E154" s="522"/>
      <c r="F154" s="522" t="e">
        <f>IF($X$146=2,F157*(1-$L$146)+(F157*$L$146*$W$21)+(F157*$L$146*(1-$W$20)),F157*$L$146*$W$21)</f>
        <v>#DIV/0!</v>
      </c>
      <c r="G154" s="522"/>
      <c r="H154" s="522" t="e">
        <f>IF($X$146=2,H157*(1-$L$146)+(H157*$L$146*$W$21)+(H157*$L$146*(1-$W$20)),H157*$L$146*$W$21)</f>
        <v>#DIV/0!</v>
      </c>
      <c r="I154" s="522"/>
      <c r="J154" s="522" t="e">
        <f>IF($X$146=2,J157*(1-$L$146)+(J157*$L$146*$W$21)+(J157*$L$146*(1-$W$20)),J157*$L$146*$W$21)</f>
        <v>#DIV/0!</v>
      </c>
      <c r="K154" s="522"/>
      <c r="L154" s="522" t="e">
        <f>IF($X$146=2,L157*(1-$L$146)+(L157*$L$146*$W$21)+(L157*$L$146*(1-$W$20)),L157*$L$146*$W$21)</f>
        <v>#DIV/0!</v>
      </c>
      <c r="M154" s="522"/>
      <c r="N154" s="522" t="e">
        <f>IF($X$146=2,N157*(1-$L$146)+(N157*$L$146*$W$21)+(N157*$L$146*(1-$W$20)),N157*$L$146*$W$21)</f>
        <v>#DIV/0!</v>
      </c>
      <c r="O154" s="522"/>
      <c r="P154" s="522" t="e">
        <f>IF($X$146=2,P157*(1-$L$146)+(P157*$L$146*$W$21)+(P157*$L$146*(1-$W$20)),P157*$L$146*$W$21)</f>
        <v>#DIV/0!</v>
      </c>
      <c r="Q154" s="522"/>
      <c r="R154" s="522" t="e">
        <f>IF($X$146=2,R157*(1-$L$146)+(R157*$L$146*$W$21)+(R157*$L$146*(1-$W$20)),R157*$L$146*$W$21)</f>
        <v>#DIV/0!</v>
      </c>
      <c r="S154" s="518"/>
      <c r="T154" s="481" t="e">
        <f t="shared" si="180"/>
        <v>#DIV/0!</v>
      </c>
      <c r="U154" s="482" t="e">
        <f t="shared" si="181"/>
        <v>#DIV/0!</v>
      </c>
    </row>
    <row r="155" spans="1:24" ht="12.75" customHeight="1" x14ac:dyDescent="0.2">
      <c r="A155" s="484" t="str">
        <f>A$11</f>
        <v>Publiskās attiecināmās izmaksas</v>
      </c>
      <c r="B155" s="361" t="e">
        <f>SUM(B149:B154)</f>
        <v>#DIV/0!</v>
      </c>
      <c r="C155" s="361"/>
      <c r="D155" s="361" t="e">
        <f t="shared" ref="D155:R155" si="183">SUM(D149:D154)</f>
        <v>#DIV/0!</v>
      </c>
      <c r="E155" s="361"/>
      <c r="F155" s="361" t="e">
        <f t="shared" si="183"/>
        <v>#DIV/0!</v>
      </c>
      <c r="G155" s="361"/>
      <c r="H155" s="361" t="e">
        <f t="shared" si="183"/>
        <v>#DIV/0!</v>
      </c>
      <c r="I155" s="361"/>
      <c r="J155" s="361" t="e">
        <f t="shared" si="183"/>
        <v>#DIV/0!</v>
      </c>
      <c r="K155" s="361"/>
      <c r="L155" s="361" t="e">
        <f t="shared" si="183"/>
        <v>#DIV/0!</v>
      </c>
      <c r="M155" s="361"/>
      <c r="N155" s="361" t="e">
        <f t="shared" si="183"/>
        <v>#DIV/0!</v>
      </c>
      <c r="O155" s="361"/>
      <c r="P155" s="361" t="e">
        <f t="shared" si="183"/>
        <v>#DIV/0!</v>
      </c>
      <c r="Q155" s="361"/>
      <c r="R155" s="361" t="e">
        <f t="shared" si="183"/>
        <v>#DIV/0!</v>
      </c>
      <c r="S155" s="361"/>
      <c r="T155" s="485" t="e">
        <f t="shared" si="180"/>
        <v>#DIV/0!</v>
      </c>
      <c r="U155" s="482" t="e">
        <f>T155/$T$157</f>
        <v>#DIV/0!</v>
      </c>
    </row>
    <row r="156" spans="1:24" ht="12.75" customHeight="1" x14ac:dyDescent="0.2">
      <c r="A156" s="483" t="str">
        <f>A$12</f>
        <v>Privātais finansējums</v>
      </c>
      <c r="B156" s="518" t="e">
        <f>IF($W$146=1,0,IF($W$146=2,0,B157-B155))</f>
        <v>#DIV/0!</v>
      </c>
      <c r="C156" s="518"/>
      <c r="D156" s="518" t="e">
        <f t="shared" ref="D156" si="184">IF($W$146=1,0,IF($W$146=2,0,D157-D155))</f>
        <v>#DIV/0!</v>
      </c>
      <c r="E156" s="518"/>
      <c r="F156" s="518" t="e">
        <f t="shared" ref="F156" si="185">IF($W$146=1,0,IF($W$146=2,0,F157-F155))</f>
        <v>#DIV/0!</v>
      </c>
      <c r="G156" s="518"/>
      <c r="H156" s="518" t="e">
        <f t="shared" ref="H156" si="186">IF($W$146=1,0,IF($W$146=2,0,H157-H155))</f>
        <v>#DIV/0!</v>
      </c>
      <c r="I156" s="518"/>
      <c r="J156" s="518" t="e">
        <f t="shared" ref="J156" si="187">IF($W$146=1,0,IF($W$146=2,0,J157-J155))</f>
        <v>#DIV/0!</v>
      </c>
      <c r="K156" s="518"/>
      <c r="L156" s="518" t="e">
        <f t="shared" ref="L156" si="188">IF($W$146=1,0,IF($W$146=2,0,L157-L155))</f>
        <v>#DIV/0!</v>
      </c>
      <c r="M156" s="518"/>
      <c r="N156" s="518" t="e">
        <f t="shared" ref="N156" si="189">IF($W$146=1,0,IF($W$146=2,0,N157-N155))</f>
        <v>#DIV/0!</v>
      </c>
      <c r="O156" s="518"/>
      <c r="P156" s="518" t="e">
        <f t="shared" ref="P156" si="190">IF($W$146=1,0,IF($W$146=2,0,P157-P155))</f>
        <v>#DIV/0!</v>
      </c>
      <c r="Q156" s="518"/>
      <c r="R156" s="518" t="e">
        <f t="shared" ref="R156" si="191">IF($W$146=1,0,IF($W$146=2,0,R157-R155))</f>
        <v>#DIV/0!</v>
      </c>
      <c r="S156" s="518"/>
      <c r="T156" s="481" t="e">
        <f t="shared" si="180"/>
        <v>#DIV/0!</v>
      </c>
      <c r="U156" s="482" t="e">
        <f t="shared" si="181"/>
        <v>#DIV/0!</v>
      </c>
    </row>
    <row r="157" spans="1:24" ht="12.75" customHeight="1" x14ac:dyDescent="0.2">
      <c r="A157" s="484" t="str">
        <f>A$13</f>
        <v>Kopējās attiecināmās izmaksas</v>
      </c>
      <c r="B157" s="361">
        <f>IF(B24=2,'1.2.1.C. Partneris-1'!H36,'1.2.1.C. Partneris-1'!H36*B24)</f>
        <v>0</v>
      </c>
      <c r="C157" s="361"/>
      <c r="D157" s="361">
        <f>IF(D24=2,'1.2.1.C. Partneris-1'!J36+'1.2.1.C. Partneris-1'!H36,'1.2.1.C. Partneris-1'!J36*D24)</f>
        <v>0</v>
      </c>
      <c r="E157" s="361"/>
      <c r="F157" s="361">
        <f>IF(F24=2,'1.2.1.C. Partneris-1'!L36+'1.2.1.C. Partneris-1'!J36+'1.2.1.C. Partneris-1'!H36,'1.2.1.C. Partneris-1'!L36*F24)</f>
        <v>0</v>
      </c>
      <c r="G157" s="361"/>
      <c r="H157" s="361">
        <f>IF(H24=2,'1.2.1.C. Partneris-1'!N36+'1.2.1.C. Partneris-1'!L36+'1.2.1.C. Partneris-1'!J36+'1.2.1.C. Partneris-1'!H36,'1.2.1.C. Partneris-1'!N36*H24)</f>
        <v>0</v>
      </c>
      <c r="I157" s="361"/>
      <c r="J157" s="361">
        <f>IF(J24=2,'1.2.1.C. Partneris-1'!P36,'1.2.1.C. Partneris-1'!P36*J24)</f>
        <v>0</v>
      </c>
      <c r="K157" s="361"/>
      <c r="L157" s="361">
        <f>IF(L24=2,'1.2.1.C. Partneris-1'!R36,'1.2.1.C. Partneris-1'!R36*L24)</f>
        <v>0</v>
      </c>
      <c r="M157" s="361"/>
      <c r="N157" s="361">
        <f>IF(N24=2,'1.2.1.C. Partneris-1'!T36,'1.2.1.C. Partneris-1'!T36*N24)</f>
        <v>0</v>
      </c>
      <c r="O157" s="361"/>
      <c r="P157" s="361">
        <f>IF(P24=2,'1.2.1.C. Partneris-1'!V36,'1.2.1.C. Partneris-1'!V36*P24)</f>
        <v>0</v>
      </c>
      <c r="Q157" s="361"/>
      <c r="R157" s="361">
        <f>IF(R24=2,'1.2.1.C. Partneris-1'!X36,'1.2.1.C. Partneris-1'!X36*R24)</f>
        <v>0</v>
      </c>
      <c r="S157" s="361"/>
      <c r="T157" s="485">
        <f>SUM(B157:R157)</f>
        <v>0</v>
      </c>
      <c r="U157" s="482" t="e">
        <f>T157/$T$157</f>
        <v>#DIV/0!</v>
      </c>
    </row>
    <row r="158" spans="1:24" ht="12.75" hidden="1" customHeight="1" x14ac:dyDescent="0.2">
      <c r="A158" s="604" t="str">
        <f>A$14</f>
        <v>Publiskās neattiecināmās izmaksas</v>
      </c>
      <c r="B158" s="588">
        <f>IF($W146=1,B163,IF($W146=2,B163,0))</f>
        <v>0</v>
      </c>
      <c r="C158" s="588"/>
      <c r="D158" s="588">
        <f t="shared" ref="D158" si="192">IF($W146=1,D163,IF($W146=2,D163,0))</f>
        <v>0</v>
      </c>
      <c r="E158" s="588"/>
      <c r="F158" s="588">
        <f t="shared" ref="F158" si="193">IF($W146=1,F163,IF($W146=2,F163,0))</f>
        <v>0</v>
      </c>
      <c r="G158" s="588"/>
      <c r="H158" s="588">
        <f t="shared" ref="H158" si="194">IF($W146=1,H163,IF($W146=2,H163,0))</f>
        <v>0</v>
      </c>
      <c r="I158" s="588"/>
      <c r="J158" s="588">
        <f t="shared" ref="J158" si="195">IF($W146=1,J163,IF($W146=2,J163,0))</f>
        <v>0</v>
      </c>
      <c r="K158" s="588"/>
      <c r="L158" s="588">
        <f t="shared" ref="L158" si="196">IF($W146=1,L163,IF($W146=2,L163,0))</f>
        <v>0</v>
      </c>
      <c r="M158" s="588"/>
      <c r="N158" s="588">
        <f t="shared" ref="N158" si="197">IF($W146=1,N163,IF($W146=2,N163,0))</f>
        <v>0</v>
      </c>
      <c r="O158" s="588"/>
      <c r="P158" s="588">
        <f t="shared" ref="P158" si="198">IF($W146=1,P163,IF($W146=2,P163,0))</f>
        <v>0</v>
      </c>
      <c r="Q158" s="588"/>
      <c r="R158" s="588">
        <f t="shared" ref="R158" si="199">IF($W146=1,R163,IF($W146=2,R163,0))</f>
        <v>0</v>
      </c>
      <c r="S158" s="588"/>
      <c r="T158" s="588">
        <f>SUM(B158:R158)</f>
        <v>0</v>
      </c>
      <c r="U158" s="519" t="s">
        <v>228</v>
      </c>
    </row>
    <row r="159" spans="1:24" ht="12.75" hidden="1" customHeight="1" x14ac:dyDescent="0.2">
      <c r="A159" s="604" t="str">
        <f>A$15</f>
        <v>Privātās neattiecināmās izmaksas</v>
      </c>
      <c r="B159" s="588">
        <f>IF($W146=1,0,IF($W146=2,0,B163))</f>
        <v>0</v>
      </c>
      <c r="C159" s="588"/>
      <c r="D159" s="588">
        <f t="shared" ref="D159" si="200">IF($W146=1,0,IF($W146=2,0,D163))</f>
        <v>0</v>
      </c>
      <c r="E159" s="588"/>
      <c r="F159" s="588">
        <f t="shared" ref="F159" si="201">IF($W146=1,0,IF($W146=2,0,F163))</f>
        <v>0</v>
      </c>
      <c r="G159" s="588"/>
      <c r="H159" s="588">
        <f t="shared" ref="H159" si="202">IF($W146=1,0,IF($W146=2,0,H163))</f>
        <v>0</v>
      </c>
      <c r="I159" s="588"/>
      <c r="J159" s="588">
        <f t="shared" ref="J159" si="203">IF($W146=1,0,IF($W146=2,0,J163))</f>
        <v>0</v>
      </c>
      <c r="K159" s="588"/>
      <c r="L159" s="588">
        <f t="shared" ref="L159" si="204">IF($W146=1,0,IF($W146=2,0,L163))</f>
        <v>0</v>
      </c>
      <c r="M159" s="588"/>
      <c r="N159" s="588">
        <f t="shared" ref="N159" si="205">IF($W146=1,0,IF($W146=2,0,N163))</f>
        <v>0</v>
      </c>
      <c r="O159" s="588"/>
      <c r="P159" s="588">
        <f t="shared" ref="P159" si="206">IF($W146=1,0,IF($W146=2,0,P163))</f>
        <v>0</v>
      </c>
      <c r="Q159" s="588"/>
      <c r="R159" s="588">
        <f t="shared" ref="R159" si="207">IF($W146=1,0,IF($W146=2,0,R163))</f>
        <v>0</v>
      </c>
      <c r="S159" s="588"/>
      <c r="T159" s="588">
        <f>SUM(B159:R159)</f>
        <v>0</v>
      </c>
      <c r="U159" s="519" t="s">
        <v>228</v>
      </c>
    </row>
    <row r="160" spans="1:24" ht="12.75" customHeight="1" x14ac:dyDescent="0.2">
      <c r="A160" s="484" t="str">
        <f>A$16</f>
        <v>Finansējuma saņēmēja papildu ieguldījumi</v>
      </c>
      <c r="B160" s="361">
        <f>SUM(B158:B159)</f>
        <v>0</v>
      </c>
      <c r="C160" s="361"/>
      <c r="D160" s="361">
        <f t="shared" ref="D160:R160" si="208">SUM(D158:D159)</f>
        <v>0</v>
      </c>
      <c r="E160" s="361"/>
      <c r="F160" s="361">
        <f t="shared" si="208"/>
        <v>0</v>
      </c>
      <c r="G160" s="361"/>
      <c r="H160" s="361">
        <f t="shared" si="208"/>
        <v>0</v>
      </c>
      <c r="I160" s="361"/>
      <c r="J160" s="361">
        <f t="shared" si="208"/>
        <v>0</v>
      </c>
      <c r="K160" s="361"/>
      <c r="L160" s="361">
        <f t="shared" si="208"/>
        <v>0</v>
      </c>
      <c r="M160" s="361"/>
      <c r="N160" s="361">
        <f t="shared" si="208"/>
        <v>0</v>
      </c>
      <c r="O160" s="361"/>
      <c r="P160" s="361">
        <f t="shared" si="208"/>
        <v>0</v>
      </c>
      <c r="Q160" s="361"/>
      <c r="R160" s="361">
        <f t="shared" si="208"/>
        <v>0</v>
      </c>
      <c r="S160" s="361"/>
      <c r="T160" s="485">
        <f t="shared" ref="T160" si="209">SUM(B160:R160)</f>
        <v>0</v>
      </c>
      <c r="U160" s="519" t="s">
        <v>228</v>
      </c>
    </row>
    <row r="161" spans="1:24" ht="12.75" customHeight="1" x14ac:dyDescent="0.25">
      <c r="A161" s="490" t="str">
        <f>A$17</f>
        <v>Kopējās izmaksas</v>
      </c>
      <c r="B161" s="491">
        <f>B157+B160</f>
        <v>0</v>
      </c>
      <c r="C161" s="491"/>
      <c r="D161" s="491">
        <f t="shared" ref="D161:R161" si="210">D157+D160</f>
        <v>0</v>
      </c>
      <c r="E161" s="491"/>
      <c r="F161" s="491">
        <f t="shared" si="210"/>
        <v>0</v>
      </c>
      <c r="G161" s="491"/>
      <c r="H161" s="491">
        <f t="shared" si="210"/>
        <v>0</v>
      </c>
      <c r="I161" s="491"/>
      <c r="J161" s="491">
        <f t="shared" si="210"/>
        <v>0</v>
      </c>
      <c r="K161" s="491"/>
      <c r="L161" s="491">
        <f t="shared" si="210"/>
        <v>0</v>
      </c>
      <c r="M161" s="491"/>
      <c r="N161" s="491">
        <f t="shared" si="210"/>
        <v>0</v>
      </c>
      <c r="O161" s="491"/>
      <c r="P161" s="491">
        <f t="shared" si="210"/>
        <v>0</v>
      </c>
      <c r="Q161" s="491"/>
      <c r="R161" s="491">
        <f t="shared" si="210"/>
        <v>0</v>
      </c>
      <c r="S161" s="491"/>
      <c r="T161" s="485">
        <f>SUM(B161:R161)</f>
        <v>0</v>
      </c>
      <c r="U161" s="519" t="s">
        <v>228</v>
      </c>
    </row>
    <row r="162" spans="1:24" ht="12.75" customHeight="1" x14ac:dyDescent="0.2">
      <c r="A162" s="523" t="s">
        <v>439</v>
      </c>
      <c r="B162" s="524" t="e">
        <f>B157*$L$146*$W$21</f>
        <v>#DIV/0!</v>
      </c>
      <c r="C162" s="524"/>
      <c r="D162" s="524" t="e">
        <f>D157*$L$146*$W$21</f>
        <v>#DIV/0!</v>
      </c>
      <c r="E162" s="524"/>
      <c r="F162" s="524" t="e">
        <f>F157*$L$146*$W$21</f>
        <v>#DIV/0!</v>
      </c>
      <c r="G162" s="524"/>
      <c r="H162" s="524" t="e">
        <f>H157*$L$146*$W$21</f>
        <v>#DIV/0!</v>
      </c>
      <c r="I162" s="524"/>
      <c r="J162" s="524" t="e">
        <f>J157*$L$146*$W$21</f>
        <v>#DIV/0!</v>
      </c>
      <c r="K162" s="524"/>
      <c r="L162" s="524" t="e">
        <f>L157*$L$146*$W$21</f>
        <v>#DIV/0!</v>
      </c>
      <c r="M162" s="524"/>
      <c r="N162" s="524" t="e">
        <f>N157*$L$146*$W$21</f>
        <v>#DIV/0!</v>
      </c>
      <c r="O162" s="524"/>
      <c r="P162" s="524" t="e">
        <f>P157*$L$146*$W$21</f>
        <v>#DIV/0!</v>
      </c>
      <c r="Q162" s="524"/>
      <c r="R162" s="524" t="e">
        <f>R157*$L$146*$W$21</f>
        <v>#DIV/0!</v>
      </c>
      <c r="S162" s="524"/>
      <c r="T162" s="525" t="e">
        <f>IF(X146=1,0,SUM(B162:R162))</f>
        <v>#DIV/0!</v>
      </c>
      <c r="U162" s="533"/>
    </row>
    <row r="163" spans="1:24" ht="12.75" customHeight="1" x14ac:dyDescent="0.2">
      <c r="A163" s="523" t="s">
        <v>230</v>
      </c>
      <c r="B163" s="524">
        <f>IF(B24=2,'1.2.1.C. Partneris-1'!I36,'1.2.1.C. Partneris-1'!I36*B24)</f>
        <v>0</v>
      </c>
      <c r="C163" s="524"/>
      <c r="D163" s="524">
        <f>IF(D24=2,'1.2.1.C. Partneris-1'!K36+'1.2.1.C. Partneris-1'!I36,'1.2.1.C. Partneris-1'!K36*D24)</f>
        <v>0</v>
      </c>
      <c r="E163" s="524"/>
      <c r="F163" s="524">
        <f>IF(F24=2,'1.2.1.C. Partneris-1'!M36+'1.2.1.C. Partneris-1'!K36+'1.2.1.C. Partneris-1'!I36,'1.2.1.C. Partneris-1'!M36*F24)</f>
        <v>0</v>
      </c>
      <c r="G163" s="524"/>
      <c r="H163" s="524">
        <f>IF(H24=2,'1.2.1.C. Partneris-1'!O36+'1.2.1.C. Partneris-1'!M36+'1.2.1.C. Partneris-1'!K36+'1.2.1.C. Partneris-1'!I36,'1.2.1.C. Partneris-1'!O36*H24)</f>
        <v>0</v>
      </c>
      <c r="I163" s="524"/>
      <c r="J163" s="524">
        <f>IF(J24=2,'1.2.1.C. Partneris-1'!Q36,'1.2.1.C. Partneris-1'!Q36*J24)</f>
        <v>0</v>
      </c>
      <c r="K163" s="524"/>
      <c r="L163" s="524">
        <f>IF(L24=2,'1.2.1.C. Partneris-1'!S36,'1.2.1.C. Partneris-1'!S36*L24)</f>
        <v>0</v>
      </c>
      <c r="M163" s="524"/>
      <c r="N163" s="524">
        <f>IF(N24=2,'1.2.1.C. Partneris-1'!U36,'1.2.1.C. Partneris-1'!U36*N24)</f>
        <v>0</v>
      </c>
      <c r="O163" s="524"/>
      <c r="P163" s="524">
        <f>IF(P24=2,'1.2.1.C. Partneris-1'!W36,'1.2.1.C. Partneris-1'!W36*P24)</f>
        <v>0</v>
      </c>
      <c r="Q163" s="524"/>
      <c r="R163" s="524">
        <f>IF(R24=2,'1.2.1.C. Partneris-1'!Y36,'1.2.1.C. Partneris-1'!Y36*R24)</f>
        <v>0</v>
      </c>
      <c r="S163" s="524"/>
      <c r="T163" s="525"/>
      <c r="U163" s="533"/>
    </row>
    <row r="165" spans="1:24" ht="24" hidden="1" customHeight="1" x14ac:dyDescent="0.2">
      <c r="A165" s="526" t="s">
        <v>238</v>
      </c>
      <c r="B165" s="509">
        <f>'1.2.2.A. Partneris-2'!C3</f>
        <v>0</v>
      </c>
      <c r="C165" s="510"/>
      <c r="D165" s="510"/>
      <c r="E165" s="510"/>
      <c r="F165" s="509">
        <f>'1.2.2.A. Partneris-2'!H3</f>
        <v>0</v>
      </c>
      <c r="G165" s="510"/>
      <c r="H165" s="511"/>
      <c r="I165" s="510"/>
      <c r="J165" s="511" t="s">
        <v>308</v>
      </c>
      <c r="K165" s="510"/>
      <c r="L165" s="513">
        <f>'1.2.2.A. Partneris-2'!C36</f>
        <v>1</v>
      </c>
      <c r="M165" s="510"/>
      <c r="N165" s="514" t="s">
        <v>326</v>
      </c>
      <c r="O165" s="510"/>
      <c r="P165" s="511"/>
      <c r="Q165" s="510"/>
      <c r="R165" s="511"/>
      <c r="S165" s="510"/>
      <c r="T165" s="511"/>
      <c r="U165" s="511"/>
      <c r="W165" s="386">
        <f>IF(F165=Dati!$J$3,1,IF(F165=Dati!$J$4,2,IF(F165=Dati!$J$5,3,0)))</f>
        <v>0</v>
      </c>
      <c r="X165" s="461"/>
    </row>
    <row r="166" spans="1:24" hidden="1" x14ac:dyDescent="0.2">
      <c r="A166" s="476" t="s">
        <v>221</v>
      </c>
      <c r="B166" s="477">
        <f>B$3</f>
        <v>2023</v>
      </c>
      <c r="C166" s="477"/>
      <c r="D166" s="477">
        <f>D$3</f>
        <v>2024</v>
      </c>
      <c r="E166" s="477"/>
      <c r="F166" s="477">
        <f>F$3</f>
        <v>2025</v>
      </c>
      <c r="G166" s="477"/>
      <c r="H166" s="477" t="str">
        <f>H$3</f>
        <v>X</v>
      </c>
      <c r="I166" s="477"/>
      <c r="J166" s="477" t="str">
        <f>J$3</f>
        <v>X</v>
      </c>
      <c r="K166" s="477"/>
      <c r="L166" s="477" t="str">
        <f>L$3</f>
        <v>X</v>
      </c>
      <c r="M166" s="477"/>
      <c r="N166" s="477" t="str">
        <f>N$3</f>
        <v>X</v>
      </c>
      <c r="O166" s="477"/>
      <c r="P166" s="477" t="str">
        <f>P$3</f>
        <v>X</v>
      </c>
      <c r="Q166" s="477"/>
      <c r="R166" s="477" t="str">
        <f>R$3</f>
        <v>X</v>
      </c>
      <c r="S166" s="477"/>
      <c r="T166" s="477"/>
      <c r="U166" s="477"/>
      <c r="X166" s="461"/>
    </row>
    <row r="167" spans="1:24" hidden="1" x14ac:dyDescent="0.2">
      <c r="A167" s="515"/>
      <c r="B167" s="478" t="s">
        <v>222</v>
      </c>
      <c r="C167" s="478"/>
      <c r="D167" s="478" t="s">
        <v>222</v>
      </c>
      <c r="E167" s="478"/>
      <c r="F167" s="478" t="s">
        <v>222</v>
      </c>
      <c r="G167" s="478"/>
      <c r="H167" s="478" t="s">
        <v>222</v>
      </c>
      <c r="I167" s="478"/>
      <c r="J167" s="478" t="s">
        <v>222</v>
      </c>
      <c r="K167" s="478"/>
      <c r="L167" s="478" t="s">
        <v>222</v>
      </c>
      <c r="M167" s="478"/>
      <c r="N167" s="478" t="s">
        <v>222</v>
      </c>
      <c r="O167" s="478"/>
      <c r="P167" s="478" t="s">
        <v>222</v>
      </c>
      <c r="Q167" s="478"/>
      <c r="R167" s="478" t="s">
        <v>222</v>
      </c>
      <c r="S167" s="478"/>
      <c r="T167" s="478" t="s">
        <v>112</v>
      </c>
      <c r="U167" s="478" t="s">
        <v>59</v>
      </c>
      <c r="X167" s="461"/>
    </row>
    <row r="168" spans="1:24" ht="12.75" hidden="1" customHeight="1" x14ac:dyDescent="0.2">
      <c r="A168" s="516" t="str">
        <f>A$5</f>
        <v>Attīstības un noturības mehānisma finansējums</v>
      </c>
      <c r="B168" s="517" t="e">
        <f>(B176*$L$165)*$W$20-B173</f>
        <v>#DIV/0!</v>
      </c>
      <c r="C168" s="517"/>
      <c r="D168" s="517" t="e">
        <f>(D176*$L$165)*$W$20-D173</f>
        <v>#DIV/0!</v>
      </c>
      <c r="E168" s="517"/>
      <c r="F168" s="517" t="e">
        <f>(F176*$L$165)*$W$20-F173</f>
        <v>#DIV/0!</v>
      </c>
      <c r="G168" s="517"/>
      <c r="H168" s="517" t="e">
        <f>(H176*$L$165)*$W$20-H173</f>
        <v>#DIV/0!</v>
      </c>
      <c r="I168" s="517"/>
      <c r="J168" s="517" t="e">
        <f>(J176*$L$165)*$W$20-J173</f>
        <v>#DIV/0!</v>
      </c>
      <c r="K168" s="517"/>
      <c r="L168" s="517" t="e">
        <f>(L176*$L$165)*$W$20-L173</f>
        <v>#DIV/0!</v>
      </c>
      <c r="M168" s="517"/>
      <c r="N168" s="517" t="e">
        <f>(N176*$L$165)*$W$20-N173</f>
        <v>#DIV/0!</v>
      </c>
      <c r="O168" s="517"/>
      <c r="P168" s="517" t="e">
        <f>(P176*$L$165)*$W$20-P173</f>
        <v>#DIV/0!</v>
      </c>
      <c r="Q168" s="517"/>
      <c r="R168" s="517" t="e">
        <f>(R176*$L$165-R173)*$W$20</f>
        <v>#DIV/0!</v>
      </c>
      <c r="S168" s="517"/>
      <c r="T168" s="481" t="e">
        <f t="shared" ref="T168:T176" si="211">SUM(B168:R168)</f>
        <v>#DIV/0!</v>
      </c>
      <c r="U168" s="482" t="e">
        <f>T168/$T$176</f>
        <v>#DIV/0!</v>
      </c>
      <c r="X168" s="461"/>
    </row>
    <row r="169" spans="1:24" ht="12.75" hidden="1" customHeight="1" x14ac:dyDescent="0.2">
      <c r="A169" s="483">
        <f>A$6</f>
        <v>0</v>
      </c>
      <c r="B169" s="517"/>
      <c r="C169" s="517"/>
      <c r="D169" s="517"/>
      <c r="E169" s="517"/>
      <c r="F169" s="517"/>
      <c r="G169" s="517"/>
      <c r="H169" s="517"/>
      <c r="I169" s="517"/>
      <c r="J169" s="517"/>
      <c r="K169" s="517"/>
      <c r="L169" s="517"/>
      <c r="M169" s="517"/>
      <c r="N169" s="517"/>
      <c r="O169" s="517"/>
      <c r="P169" s="517"/>
      <c r="Q169" s="517"/>
      <c r="R169" s="517"/>
      <c r="S169" s="517"/>
      <c r="T169" s="481"/>
      <c r="U169" s="482"/>
      <c r="X169" s="461"/>
    </row>
    <row r="170" spans="1:24" ht="12.75" hidden="1" customHeight="1" x14ac:dyDescent="0.2">
      <c r="A170" s="483" t="str">
        <f>A$7</f>
        <v>Valsts budžeta finansējums</v>
      </c>
      <c r="B170" s="517">
        <f>IF($W165=2,B176-B168,0)</f>
        <v>0</v>
      </c>
      <c r="C170" s="517"/>
      <c r="D170" s="517">
        <f t="shared" ref="D170:R170" si="212">IF($W165=2,D176-D168,0)</f>
        <v>0</v>
      </c>
      <c r="E170" s="517"/>
      <c r="F170" s="517">
        <f t="shared" si="212"/>
        <v>0</v>
      </c>
      <c r="G170" s="517"/>
      <c r="H170" s="517">
        <f t="shared" si="212"/>
        <v>0</v>
      </c>
      <c r="I170" s="517"/>
      <c r="J170" s="517">
        <f t="shared" si="212"/>
        <v>0</v>
      </c>
      <c r="K170" s="517"/>
      <c r="L170" s="517">
        <f t="shared" si="212"/>
        <v>0</v>
      </c>
      <c r="M170" s="517"/>
      <c r="N170" s="517">
        <f t="shared" si="212"/>
        <v>0</v>
      </c>
      <c r="O170" s="517"/>
      <c r="P170" s="517">
        <f t="shared" si="212"/>
        <v>0</v>
      </c>
      <c r="Q170" s="517"/>
      <c r="R170" s="517">
        <f t="shared" si="212"/>
        <v>0</v>
      </c>
      <c r="S170" s="517"/>
      <c r="T170" s="481">
        <f t="shared" si="211"/>
        <v>0</v>
      </c>
      <c r="U170" s="482" t="e">
        <f t="shared" ref="U170:U176" si="213">T170/$T$176</f>
        <v>#DIV/0!</v>
      </c>
    </row>
    <row r="171" spans="1:24" ht="12.75" hidden="1" customHeight="1" x14ac:dyDescent="0.2">
      <c r="A171" s="483" t="str">
        <f>A$8</f>
        <v>Valsts budžeta dotācija pašvaldībām</v>
      </c>
      <c r="B171" s="518">
        <f>IF($W165=1,(B168/0.85*0.15+B168)*0.15*'1.2.2.A. Partneris-2'!$AE$3,0)</f>
        <v>0</v>
      </c>
      <c r="C171" s="518"/>
      <c r="D171" s="518">
        <f>IF($W165=1,(D168/0.85*0.15+D168)*0.15*'1.2.2.A. Partneris-2'!$AE$3,0)</f>
        <v>0</v>
      </c>
      <c r="E171" s="518"/>
      <c r="F171" s="518">
        <f>IF($W165=1,(F168/0.85*0.15+F168)*0.15*'1.2.2.A. Partneris-2'!$AE$3,0)</f>
        <v>0</v>
      </c>
      <c r="G171" s="518"/>
      <c r="H171" s="518">
        <f>IF($W165=1,(H168/0.85*0.15+H168)*0.15*'1.2.2.A. Partneris-2'!$AE$3,0)</f>
        <v>0</v>
      </c>
      <c r="I171" s="518"/>
      <c r="J171" s="518">
        <f>IF($W165=1,(J168/0.85*0.15+J168)*0.15*'1.2.2.A. Partneris-2'!$AE$3,0)</f>
        <v>0</v>
      </c>
      <c r="K171" s="518"/>
      <c r="L171" s="518">
        <f>IF($W165=1,(L168/0.85*0.15+L168)*0.15*'1.2.2.A. Partneris-2'!$AE$3,0)</f>
        <v>0</v>
      </c>
      <c r="M171" s="518"/>
      <c r="N171" s="518">
        <f>IF($W165=1,(N168/0.85*0.15+N168)*0.15*'1.2.2.A. Partneris-2'!$AE$3,0)</f>
        <v>0</v>
      </c>
      <c r="O171" s="518"/>
      <c r="P171" s="518">
        <f>IF($W165=1,(P168/0.85*0.15+P168)*0.15*'1.2.2.A. Partneris-2'!$AE$3,0)</f>
        <v>0</v>
      </c>
      <c r="Q171" s="518"/>
      <c r="R171" s="518">
        <f>IF($W165=1,(R168/0.85*0.15+R168)*0.15*'1.2.2.A. Partneris-2'!$AE$3,0)</f>
        <v>0</v>
      </c>
      <c r="S171" s="518"/>
      <c r="T171" s="481">
        <f t="shared" si="211"/>
        <v>0</v>
      </c>
      <c r="U171" s="482" t="e">
        <f t="shared" si="213"/>
        <v>#DIV/0!</v>
      </c>
    </row>
    <row r="172" spans="1:24" ht="12.75" hidden="1" customHeight="1" x14ac:dyDescent="0.2">
      <c r="A172" s="483" t="str">
        <f>A$9</f>
        <v>Pašvaldības finansējums</v>
      </c>
      <c r="B172" s="518">
        <f>IF($W165=1,B176-B168-B171-B173,0)</f>
        <v>0</v>
      </c>
      <c r="C172" s="518"/>
      <c r="D172" s="518">
        <f t="shared" ref="D172:R172" si="214">IF($W165=1,D176-D168-D171-D173,0)</f>
        <v>0</v>
      </c>
      <c r="E172" s="518"/>
      <c r="F172" s="518">
        <f t="shared" si="214"/>
        <v>0</v>
      </c>
      <c r="G172" s="518"/>
      <c r="H172" s="518">
        <f t="shared" si="214"/>
        <v>0</v>
      </c>
      <c r="I172" s="518"/>
      <c r="J172" s="518">
        <f t="shared" si="214"/>
        <v>0</v>
      </c>
      <c r="K172" s="518"/>
      <c r="L172" s="518">
        <f t="shared" si="214"/>
        <v>0</v>
      </c>
      <c r="M172" s="518"/>
      <c r="N172" s="518">
        <f t="shared" si="214"/>
        <v>0</v>
      </c>
      <c r="O172" s="518"/>
      <c r="P172" s="518">
        <f t="shared" si="214"/>
        <v>0</v>
      </c>
      <c r="Q172" s="518"/>
      <c r="R172" s="518">
        <f t="shared" si="214"/>
        <v>0</v>
      </c>
      <c r="S172" s="518"/>
      <c r="T172" s="481">
        <f t="shared" si="211"/>
        <v>0</v>
      </c>
      <c r="U172" s="482" t="e">
        <f t="shared" si="213"/>
        <v>#DIV/0!</v>
      </c>
    </row>
    <row r="173" spans="1:24" s="305" customFormat="1" ht="12.75" hidden="1" customHeight="1" x14ac:dyDescent="0.2">
      <c r="A173" s="483" t="str">
        <f>A$10</f>
        <v>Cits publiskais finansējums</v>
      </c>
      <c r="B173" s="518" t="e">
        <f>B176*$L$165*$W$21</f>
        <v>#DIV/0!</v>
      </c>
      <c r="C173" s="518"/>
      <c r="D173" s="518" t="e">
        <f>D176*$L$165*$W$21</f>
        <v>#DIV/0!</v>
      </c>
      <c r="E173" s="518"/>
      <c r="F173" s="518" t="e">
        <f>F176*$L$165*$W$21</f>
        <v>#DIV/0!</v>
      </c>
      <c r="G173" s="518"/>
      <c r="H173" s="518" t="e">
        <f>H176*$L$165*$W$21</f>
        <v>#DIV/0!</v>
      </c>
      <c r="I173" s="518"/>
      <c r="J173" s="518" t="e">
        <f>J176*$L$165*$W$21</f>
        <v>#DIV/0!</v>
      </c>
      <c r="K173" s="518"/>
      <c r="L173" s="518" t="e">
        <f>L176*$L$165*$W$21</f>
        <v>#DIV/0!</v>
      </c>
      <c r="M173" s="518"/>
      <c r="N173" s="518" t="e">
        <f>N176*$L$165*$W$21</f>
        <v>#DIV/0!</v>
      </c>
      <c r="O173" s="518"/>
      <c r="P173" s="518" t="e">
        <f>P176*$L$165*$W$21</f>
        <v>#DIV/0!</v>
      </c>
      <c r="Q173" s="518"/>
      <c r="R173" s="518" t="e">
        <f>R176*$L$165*$W$21</f>
        <v>#DIV/0!</v>
      </c>
      <c r="S173" s="518"/>
      <c r="T173" s="481" t="e">
        <f t="shared" si="211"/>
        <v>#DIV/0!</v>
      </c>
      <c r="U173" s="482" t="e">
        <f t="shared" si="213"/>
        <v>#DIV/0!</v>
      </c>
    </row>
    <row r="174" spans="1:24" ht="12.75" hidden="1" customHeight="1" x14ac:dyDescent="0.2">
      <c r="A174" s="484" t="str">
        <f>A$11</f>
        <v>Publiskās attiecināmās izmaksas</v>
      </c>
      <c r="B174" s="361" t="e">
        <f>SUM(B168:B173)</f>
        <v>#DIV/0!</v>
      </c>
      <c r="C174" s="361"/>
      <c r="D174" s="361" t="e">
        <f t="shared" ref="D174:R174" si="215">SUM(D168:D173)</f>
        <v>#DIV/0!</v>
      </c>
      <c r="E174" s="361"/>
      <c r="F174" s="361" t="e">
        <f t="shared" si="215"/>
        <v>#DIV/0!</v>
      </c>
      <c r="G174" s="361"/>
      <c r="H174" s="361" t="e">
        <f t="shared" si="215"/>
        <v>#DIV/0!</v>
      </c>
      <c r="I174" s="361"/>
      <c r="J174" s="361" t="e">
        <f t="shared" si="215"/>
        <v>#DIV/0!</v>
      </c>
      <c r="K174" s="361"/>
      <c r="L174" s="361" t="e">
        <f t="shared" si="215"/>
        <v>#DIV/0!</v>
      </c>
      <c r="M174" s="361"/>
      <c r="N174" s="361" t="e">
        <f t="shared" si="215"/>
        <v>#DIV/0!</v>
      </c>
      <c r="O174" s="361"/>
      <c r="P174" s="361" t="e">
        <f t="shared" si="215"/>
        <v>#DIV/0!</v>
      </c>
      <c r="Q174" s="361"/>
      <c r="R174" s="361" t="e">
        <f t="shared" si="215"/>
        <v>#DIV/0!</v>
      </c>
      <c r="S174" s="361"/>
      <c r="T174" s="485" t="e">
        <f t="shared" si="211"/>
        <v>#DIV/0!</v>
      </c>
      <c r="U174" s="482" t="e">
        <f t="shared" si="213"/>
        <v>#DIV/0!</v>
      </c>
    </row>
    <row r="175" spans="1:24" ht="12.75" hidden="1" customHeight="1" x14ac:dyDescent="0.2">
      <c r="A175" s="483" t="str">
        <f>A$12</f>
        <v>Privātais finansējums</v>
      </c>
      <c r="B175" s="518"/>
      <c r="C175" s="518"/>
      <c r="D175" s="518"/>
      <c r="E175" s="518"/>
      <c r="F175" s="518"/>
      <c r="G175" s="518"/>
      <c r="H175" s="518"/>
      <c r="I175" s="518"/>
      <c r="J175" s="518"/>
      <c r="K175" s="518"/>
      <c r="L175" s="518"/>
      <c r="M175" s="518"/>
      <c r="N175" s="518"/>
      <c r="O175" s="518"/>
      <c r="P175" s="518"/>
      <c r="Q175" s="518"/>
      <c r="R175" s="518"/>
      <c r="S175" s="518"/>
      <c r="T175" s="481">
        <f t="shared" si="211"/>
        <v>0</v>
      </c>
      <c r="U175" s="482" t="e">
        <f t="shared" si="213"/>
        <v>#DIV/0!</v>
      </c>
    </row>
    <row r="176" spans="1:24" ht="12.75" hidden="1" customHeight="1" x14ac:dyDescent="0.2">
      <c r="A176" s="484" t="str">
        <f>A$13</f>
        <v>Kopējās attiecināmās izmaksas</v>
      </c>
      <c r="B176" s="361">
        <f>IF(B24=2,'1.2.2.A. Partneris-2'!H36,'1.2.2.A. Partneris-2'!H36*B24)</f>
        <v>0</v>
      </c>
      <c r="C176" s="361"/>
      <c r="D176" s="361">
        <f>IF(D24=2,'1.2.2.A. Partneris-2'!J36+'1.2.2.A. Partneris-2'!H36,'1.2.2.A. Partneris-2'!J36*D24)</f>
        <v>0</v>
      </c>
      <c r="E176" s="361"/>
      <c r="F176" s="361">
        <f>IF(F24=2,'1.2.2.A. Partneris-2'!L36+'1.2.2.A. Partneris-2'!J36+'1.2.2.A. Partneris-2'!H36,'1.2.2.A. Partneris-2'!L36*F24)</f>
        <v>0</v>
      </c>
      <c r="G176" s="361"/>
      <c r="H176" s="361">
        <f>IF(H24=2,'1.2.2.A. Partneris-2'!N36+'1.2.2.A. Partneris-2'!L36+'1.2.2.A. Partneris-2'!J36+'1.2.2.A. Partneris-2'!H36,'1.2.2.A. Partneris-2'!N36*H24)</f>
        <v>0</v>
      </c>
      <c r="I176" s="361"/>
      <c r="J176" s="361">
        <f>IF(J24=2,'1.2.2.A. Partneris-2'!P36,'1.2.2.A. Partneris-2'!P36*J24)</f>
        <v>0</v>
      </c>
      <c r="K176" s="361"/>
      <c r="L176" s="361">
        <f>IF(L24=2,'1.2.2.A. Partneris-2'!R36,'1.2.2.A. Partneris-2'!R36*L24)</f>
        <v>0</v>
      </c>
      <c r="M176" s="361"/>
      <c r="N176" s="361">
        <f>IF(N24=2,'1.2.2.A. Partneris-2'!T36,'1.2.2.A. Partneris-2'!T36*N24)</f>
        <v>0</v>
      </c>
      <c r="O176" s="361"/>
      <c r="P176" s="361">
        <f>IF(P24=2,'1.2.2.A. Partneris-2'!V36,'1.2.2.A. Partneris-2'!V36*P24)</f>
        <v>0</v>
      </c>
      <c r="Q176" s="361"/>
      <c r="R176" s="361">
        <f>IF(R24=2,'1.2.2.A. Partneris-2'!X36,'1.2.2.A. Partneris-2'!X36*R24)</f>
        <v>0</v>
      </c>
      <c r="S176" s="361"/>
      <c r="T176" s="485">
        <f t="shared" si="211"/>
        <v>0</v>
      </c>
      <c r="U176" s="482" t="e">
        <f t="shared" si="213"/>
        <v>#DIV/0!</v>
      </c>
    </row>
    <row r="177" spans="1:23" ht="12.75" hidden="1" customHeight="1" x14ac:dyDescent="0.2">
      <c r="A177" s="483" t="str">
        <f>A$14</f>
        <v>Publiskās neattiecināmās izmaksas</v>
      </c>
      <c r="B177" s="518">
        <f>IF(B24=2,'1.2.2.A. Partneris-2'!I36,'1.2.2.A. Partneris-2'!I36*B24)</f>
        <v>0</v>
      </c>
      <c r="C177" s="518"/>
      <c r="D177" s="518">
        <f>IF(D24=2,'1.2.2.A. Partneris-2'!K36+'1.2.2.A. Partneris-2'!I36,'1.2.2.A. Partneris-2'!K36*D24)</f>
        <v>0</v>
      </c>
      <c r="E177" s="518"/>
      <c r="F177" s="518">
        <f>IF(F24=2,'1.2.2.A. Partneris-2'!M36+'1.2.2.A. Partneris-2'!K36+'1.2.2.A. Partneris-2'!I36,'1.2.2.A. Partneris-2'!M36*F24)</f>
        <v>0</v>
      </c>
      <c r="G177" s="518"/>
      <c r="H177" s="518">
        <f>IF(H24=2,'1.2.2.A. Partneris-2'!O36+'1.2.2.A. Partneris-2'!M36+'1.2.2.A. Partneris-2'!K36+'1.2.2.A. Partneris-2'!I36,'1.2.2.A. Partneris-2'!O36*H24)</f>
        <v>0</v>
      </c>
      <c r="I177" s="518"/>
      <c r="J177" s="518">
        <f>IF(J24=2,'1.2.2.A. Partneris-2'!Q36,'1.2.2.A. Partneris-2'!Q36*J24)</f>
        <v>0</v>
      </c>
      <c r="K177" s="518"/>
      <c r="L177" s="518">
        <f>IF(L24=2,'1.2.2.A. Partneris-2'!S36,'1.2.2.A. Partneris-2'!S36*L24)</f>
        <v>0</v>
      </c>
      <c r="M177" s="518"/>
      <c r="N177" s="518">
        <f>IF(N24=2,'1.2.2.A. Partneris-2'!U36,'1.2.2.A. Partneris-2'!U36*N24)</f>
        <v>0</v>
      </c>
      <c r="O177" s="518"/>
      <c r="P177" s="518">
        <f>IF(P24=2,'1.2.2.A. Partneris-2'!W36,'1.2.2.A. Partneris-2'!W36*P24)</f>
        <v>0</v>
      </c>
      <c r="Q177" s="518"/>
      <c r="R177" s="518">
        <f>IF(R24=2,'1.2.2.A. Partneris-2'!Y36,'1.2.2.A. Partneris-2'!Y36*R24)</f>
        <v>0</v>
      </c>
      <c r="S177" s="518"/>
      <c r="T177" s="481">
        <f t="shared" ref="T177:T180" si="216">SUM(B177:R177)</f>
        <v>0</v>
      </c>
      <c r="U177" s="519" t="s">
        <v>228</v>
      </c>
    </row>
    <row r="178" spans="1:23" ht="12.75" hidden="1" customHeight="1" x14ac:dyDescent="0.2">
      <c r="A178" s="483" t="str">
        <f>A$15</f>
        <v>Privātās neattiecināmās izmaksas</v>
      </c>
      <c r="B178" s="520"/>
      <c r="C178" s="520"/>
      <c r="D178" s="520"/>
      <c r="E178" s="520"/>
      <c r="F178" s="520"/>
      <c r="G178" s="520"/>
      <c r="H178" s="520"/>
      <c r="I178" s="520"/>
      <c r="J178" s="520"/>
      <c r="K178" s="520"/>
      <c r="L178" s="520"/>
      <c r="M178" s="520"/>
      <c r="N178" s="520"/>
      <c r="O178" s="520"/>
      <c r="P178" s="520"/>
      <c r="Q178" s="520"/>
      <c r="R178" s="520"/>
      <c r="S178" s="520"/>
      <c r="T178" s="481">
        <f t="shared" si="216"/>
        <v>0</v>
      </c>
      <c r="U178" s="519" t="s">
        <v>228</v>
      </c>
    </row>
    <row r="179" spans="1:23" ht="12.75" hidden="1" customHeight="1" x14ac:dyDescent="0.2">
      <c r="A179" s="484" t="str">
        <f>A$16</f>
        <v>Finansējuma saņēmēja papildu ieguldījumi</v>
      </c>
      <c r="B179" s="361">
        <f>SUM(B177:B178)</f>
        <v>0</v>
      </c>
      <c r="C179" s="361"/>
      <c r="D179" s="361">
        <f t="shared" ref="D179:R179" si="217">SUM(D177:D178)</f>
        <v>0</v>
      </c>
      <c r="E179" s="361"/>
      <c r="F179" s="361">
        <f t="shared" si="217"/>
        <v>0</v>
      </c>
      <c r="G179" s="361"/>
      <c r="H179" s="361">
        <f t="shared" si="217"/>
        <v>0</v>
      </c>
      <c r="I179" s="361"/>
      <c r="J179" s="361">
        <f t="shared" si="217"/>
        <v>0</v>
      </c>
      <c r="K179" s="361"/>
      <c r="L179" s="361">
        <f t="shared" si="217"/>
        <v>0</v>
      </c>
      <c r="M179" s="361"/>
      <c r="N179" s="361">
        <f t="shared" si="217"/>
        <v>0</v>
      </c>
      <c r="O179" s="361"/>
      <c r="P179" s="361">
        <f t="shared" si="217"/>
        <v>0</v>
      </c>
      <c r="Q179" s="361"/>
      <c r="R179" s="361">
        <f t="shared" si="217"/>
        <v>0</v>
      </c>
      <c r="S179" s="361"/>
      <c r="T179" s="485">
        <f t="shared" si="216"/>
        <v>0</v>
      </c>
      <c r="U179" s="519" t="s">
        <v>228</v>
      </c>
    </row>
    <row r="180" spans="1:23" ht="12.75" hidden="1" customHeight="1" x14ac:dyDescent="0.25">
      <c r="A180" s="490" t="str">
        <f>A$17</f>
        <v>Kopējās izmaksas</v>
      </c>
      <c r="B180" s="491">
        <f>B176+B179</f>
        <v>0</v>
      </c>
      <c r="C180" s="491"/>
      <c r="D180" s="491">
        <f t="shared" ref="D180:R180" si="218">D176+D179</f>
        <v>0</v>
      </c>
      <c r="E180" s="491"/>
      <c r="F180" s="491">
        <f t="shared" si="218"/>
        <v>0</v>
      </c>
      <c r="G180" s="491"/>
      <c r="H180" s="491">
        <f t="shared" si="218"/>
        <v>0</v>
      </c>
      <c r="I180" s="491"/>
      <c r="J180" s="491">
        <f t="shared" si="218"/>
        <v>0</v>
      </c>
      <c r="K180" s="491"/>
      <c r="L180" s="491">
        <f t="shared" si="218"/>
        <v>0</v>
      </c>
      <c r="M180" s="491"/>
      <c r="N180" s="491">
        <f t="shared" si="218"/>
        <v>0</v>
      </c>
      <c r="O180" s="491"/>
      <c r="P180" s="491">
        <f t="shared" si="218"/>
        <v>0</v>
      </c>
      <c r="Q180" s="491"/>
      <c r="R180" s="491">
        <f t="shared" si="218"/>
        <v>0</v>
      </c>
      <c r="S180" s="491"/>
      <c r="T180" s="493">
        <f t="shared" si="216"/>
        <v>0</v>
      </c>
      <c r="U180" s="519" t="s">
        <v>228</v>
      </c>
    </row>
    <row r="181" spans="1:23" ht="12.75" customHeight="1" x14ac:dyDescent="0.25">
      <c r="A181" s="506"/>
      <c r="B181" s="506"/>
      <c r="C181" s="506"/>
      <c r="D181" s="506"/>
      <c r="E181" s="506"/>
      <c r="F181" s="506"/>
      <c r="G181" s="506"/>
      <c r="H181" s="506"/>
      <c r="I181" s="506"/>
      <c r="J181" s="506"/>
      <c r="K181" s="506"/>
      <c r="L181" s="506"/>
      <c r="M181" s="506"/>
      <c r="N181" s="506"/>
      <c r="O181" s="506"/>
      <c r="P181" s="506"/>
      <c r="Q181" s="506"/>
      <c r="R181" s="506"/>
      <c r="S181" s="506"/>
      <c r="T181" s="506"/>
      <c r="U181" s="506"/>
    </row>
    <row r="182" spans="1:23" ht="24" customHeight="1" x14ac:dyDescent="0.2">
      <c r="A182" s="526" t="s">
        <v>238</v>
      </c>
      <c r="B182" s="509">
        <f>'1.2.2.B. Partneris-2'!C3</f>
        <v>0</v>
      </c>
      <c r="C182" s="510"/>
      <c r="D182" s="510"/>
      <c r="E182" s="510"/>
      <c r="F182" s="509">
        <f>'1.2.2.B. Partneris-2'!H3</f>
        <v>0</v>
      </c>
      <c r="G182" s="510"/>
      <c r="H182" s="511"/>
      <c r="I182" s="510"/>
      <c r="J182" s="511" t="s">
        <v>308</v>
      </c>
      <c r="K182" s="510"/>
      <c r="L182" s="513">
        <f>'11. DL PIV 4.pielikums'!$E$39</f>
        <v>0</v>
      </c>
      <c r="M182" s="510"/>
      <c r="N182" s="514" t="s">
        <v>325</v>
      </c>
      <c r="O182" s="510"/>
      <c r="P182" s="511"/>
      <c r="Q182" s="510"/>
      <c r="R182" s="511"/>
      <c r="S182" s="510"/>
      <c r="T182" s="511"/>
      <c r="U182" s="511"/>
      <c r="W182" s="386">
        <f>IF(F182=Dati!$J$3,1,IF(F182=Dati!$J$4,2,IF(F182=Dati!$J$5,3,0)))</f>
        <v>0</v>
      </c>
    </row>
    <row r="183" spans="1:23" ht="12.75" customHeight="1" x14ac:dyDescent="0.2">
      <c r="A183" s="476" t="s">
        <v>221</v>
      </c>
      <c r="B183" s="477">
        <f>B$3</f>
        <v>2023</v>
      </c>
      <c r="C183" s="477"/>
      <c r="D183" s="477">
        <f>D$3</f>
        <v>2024</v>
      </c>
      <c r="E183" s="477"/>
      <c r="F183" s="477">
        <f>F$3</f>
        <v>2025</v>
      </c>
      <c r="G183" s="477"/>
      <c r="H183" s="477" t="str">
        <f>H$3</f>
        <v>X</v>
      </c>
      <c r="I183" s="477"/>
      <c r="J183" s="477" t="str">
        <f>J$3</f>
        <v>X</v>
      </c>
      <c r="K183" s="477"/>
      <c r="L183" s="477" t="str">
        <f>L$3</f>
        <v>X</v>
      </c>
      <c r="M183" s="477"/>
      <c r="N183" s="477" t="str">
        <f>N$3</f>
        <v>X</v>
      </c>
      <c r="O183" s="477"/>
      <c r="P183" s="477" t="str">
        <f>P$3</f>
        <v>X</v>
      </c>
      <c r="Q183" s="477"/>
      <c r="R183" s="477" t="str">
        <f>R$3</f>
        <v>X</v>
      </c>
      <c r="S183" s="477"/>
      <c r="T183" s="477"/>
      <c r="U183" s="477"/>
    </row>
    <row r="184" spans="1:23" x14ac:dyDescent="0.2">
      <c r="A184" s="515"/>
      <c r="B184" s="478" t="s">
        <v>222</v>
      </c>
      <c r="C184" s="478"/>
      <c r="D184" s="478" t="s">
        <v>222</v>
      </c>
      <c r="E184" s="478"/>
      <c r="F184" s="478" t="s">
        <v>222</v>
      </c>
      <c r="G184" s="478"/>
      <c r="H184" s="478" t="s">
        <v>222</v>
      </c>
      <c r="I184" s="478"/>
      <c r="J184" s="478" t="s">
        <v>222</v>
      </c>
      <c r="K184" s="478"/>
      <c r="L184" s="478" t="s">
        <v>222</v>
      </c>
      <c r="M184" s="478"/>
      <c r="N184" s="478" t="s">
        <v>222</v>
      </c>
      <c r="O184" s="478"/>
      <c r="P184" s="478" t="s">
        <v>222</v>
      </c>
      <c r="Q184" s="478"/>
      <c r="R184" s="478" t="s">
        <v>222</v>
      </c>
      <c r="S184" s="478"/>
      <c r="T184" s="478" t="s">
        <v>112</v>
      </c>
      <c r="U184" s="478" t="s">
        <v>59</v>
      </c>
    </row>
    <row r="185" spans="1:23" ht="12.75" customHeight="1" x14ac:dyDescent="0.2">
      <c r="A185" s="516" t="str">
        <f>A$5</f>
        <v>Attīstības un noturības mehānisma finansējums</v>
      </c>
      <c r="B185" s="517">
        <f>(B193*$L$182)*$W$20-B190</f>
        <v>0</v>
      </c>
      <c r="C185" s="517"/>
      <c r="D185" s="517">
        <f>(D193*$L$182)*$W$20-D190</f>
        <v>0</v>
      </c>
      <c r="E185" s="517"/>
      <c r="F185" s="517">
        <f>(F193*$L$182)*$W$20-F190</f>
        <v>0</v>
      </c>
      <c r="G185" s="517"/>
      <c r="H185" s="517">
        <f>(H193*$L$182)*$W$20-H190</f>
        <v>0</v>
      </c>
      <c r="I185" s="517"/>
      <c r="J185" s="517">
        <f>(J193*$L$182)*$W$20-J190</f>
        <v>0</v>
      </c>
      <c r="K185" s="517"/>
      <c r="L185" s="517">
        <f>(L193*$L$182)*$W$20-L190</f>
        <v>0</v>
      </c>
      <c r="M185" s="517"/>
      <c r="N185" s="517">
        <f>(N193*$L$182)*$W$20-N190</f>
        <v>0</v>
      </c>
      <c r="O185" s="517"/>
      <c r="P185" s="517">
        <f>(P193*$L$182)*$W$20-P190</f>
        <v>0</v>
      </c>
      <c r="Q185" s="517"/>
      <c r="R185" s="517">
        <f>(R193*$L$182-R190)*$W$20</f>
        <v>0</v>
      </c>
      <c r="S185" s="517"/>
      <c r="T185" s="481">
        <f t="shared" ref="T185:T192" si="219">SUM(B185:R185)</f>
        <v>0</v>
      </c>
      <c r="U185" s="482" t="e">
        <f>T185/$T$193</f>
        <v>#DIV/0!</v>
      </c>
    </row>
    <row r="186" spans="1:23" ht="12.75" hidden="1" customHeight="1" x14ac:dyDescent="0.2">
      <c r="A186" s="604">
        <f>A$6</f>
        <v>0</v>
      </c>
      <c r="B186" s="517"/>
      <c r="C186" s="517"/>
      <c r="D186" s="517"/>
      <c r="E186" s="517"/>
      <c r="F186" s="517"/>
      <c r="G186" s="517"/>
      <c r="H186" s="517"/>
      <c r="I186" s="517"/>
      <c r="J186" s="517"/>
      <c r="K186" s="517"/>
      <c r="L186" s="517"/>
      <c r="M186" s="517"/>
      <c r="N186" s="517"/>
      <c r="O186" s="517"/>
      <c r="P186" s="517"/>
      <c r="Q186" s="517"/>
      <c r="R186" s="517"/>
      <c r="S186" s="517"/>
      <c r="T186" s="481"/>
      <c r="U186" s="482"/>
    </row>
    <row r="187" spans="1:23" ht="12.75" hidden="1" customHeight="1" x14ac:dyDescent="0.2">
      <c r="A187" s="604" t="str">
        <f>A$7</f>
        <v>Valsts budžeta finansējums</v>
      </c>
      <c r="B187" s="517"/>
      <c r="C187" s="517"/>
      <c r="D187" s="517"/>
      <c r="E187" s="517"/>
      <c r="F187" s="517"/>
      <c r="G187" s="517"/>
      <c r="H187" s="517"/>
      <c r="I187" s="517"/>
      <c r="J187" s="517"/>
      <c r="K187" s="517"/>
      <c r="L187" s="517"/>
      <c r="M187" s="517"/>
      <c r="N187" s="517"/>
      <c r="O187" s="517"/>
      <c r="P187" s="517"/>
      <c r="Q187" s="517"/>
      <c r="R187" s="517"/>
      <c r="S187" s="517"/>
      <c r="T187" s="481">
        <f t="shared" si="219"/>
        <v>0</v>
      </c>
      <c r="U187" s="482" t="e">
        <f t="shared" ref="U187:U193" si="220">T187/$T$193</f>
        <v>#DIV/0!</v>
      </c>
    </row>
    <row r="188" spans="1:23" ht="12.75" hidden="1" customHeight="1" x14ac:dyDescent="0.2">
      <c r="A188" s="604" t="str">
        <f>A$8</f>
        <v>Valsts budžeta dotācija pašvaldībām</v>
      </c>
      <c r="B188" s="518"/>
      <c r="C188" s="518"/>
      <c r="D188" s="518"/>
      <c r="E188" s="518"/>
      <c r="F188" s="518"/>
      <c r="G188" s="518"/>
      <c r="H188" s="518"/>
      <c r="I188" s="518"/>
      <c r="J188" s="518"/>
      <c r="K188" s="518"/>
      <c r="L188" s="518"/>
      <c r="M188" s="518"/>
      <c r="N188" s="518"/>
      <c r="O188" s="518"/>
      <c r="P188" s="518"/>
      <c r="Q188" s="518"/>
      <c r="R188" s="518"/>
      <c r="S188" s="518"/>
      <c r="T188" s="481">
        <f t="shared" si="219"/>
        <v>0</v>
      </c>
      <c r="U188" s="482" t="e">
        <f t="shared" si="220"/>
        <v>#DIV/0!</v>
      </c>
    </row>
    <row r="189" spans="1:23" ht="12.75" customHeight="1" x14ac:dyDescent="0.2">
      <c r="A189" s="483" t="str">
        <f>A$9</f>
        <v>Pašvaldības finansējums</v>
      </c>
      <c r="B189" s="518">
        <f>IF($W182=1,B193-B185-B188-B192-B190,0)</f>
        <v>0</v>
      </c>
      <c r="C189" s="518"/>
      <c r="D189" s="518">
        <f t="shared" ref="D189:R189" si="221">IF($W182=1,D193-D185-D188-D192-D190,0)</f>
        <v>0</v>
      </c>
      <c r="E189" s="518"/>
      <c r="F189" s="518">
        <f t="shared" si="221"/>
        <v>0</v>
      </c>
      <c r="G189" s="518"/>
      <c r="H189" s="518">
        <f t="shared" si="221"/>
        <v>0</v>
      </c>
      <c r="I189" s="518"/>
      <c r="J189" s="518">
        <f t="shared" si="221"/>
        <v>0</v>
      </c>
      <c r="K189" s="518"/>
      <c r="L189" s="518">
        <f t="shared" si="221"/>
        <v>0</v>
      </c>
      <c r="M189" s="518"/>
      <c r="N189" s="518">
        <f t="shared" si="221"/>
        <v>0</v>
      </c>
      <c r="O189" s="518"/>
      <c r="P189" s="518">
        <f t="shared" si="221"/>
        <v>0</v>
      </c>
      <c r="Q189" s="518"/>
      <c r="R189" s="518">
        <f t="shared" si="221"/>
        <v>0</v>
      </c>
      <c r="S189" s="518"/>
      <c r="T189" s="481">
        <f t="shared" si="219"/>
        <v>0</v>
      </c>
      <c r="U189" s="482" t="e">
        <f t="shared" si="220"/>
        <v>#DIV/0!</v>
      </c>
    </row>
    <row r="190" spans="1:23" s="305" customFormat="1" ht="12.75" customHeight="1" x14ac:dyDescent="0.2">
      <c r="A190" s="483" t="str">
        <f>A$10</f>
        <v>Cits publiskais finansējums</v>
      </c>
      <c r="B190" s="518"/>
      <c r="C190" s="518"/>
      <c r="D190" s="518"/>
      <c r="E190" s="518"/>
      <c r="F190" s="518"/>
      <c r="G190" s="518"/>
      <c r="H190" s="518"/>
      <c r="I190" s="518"/>
      <c r="J190" s="518"/>
      <c r="K190" s="518"/>
      <c r="L190" s="518"/>
      <c r="M190" s="518"/>
      <c r="N190" s="518"/>
      <c r="O190" s="518"/>
      <c r="P190" s="518"/>
      <c r="Q190" s="518"/>
      <c r="R190" s="518"/>
      <c r="S190" s="518"/>
      <c r="T190" s="481">
        <f t="shared" si="219"/>
        <v>0</v>
      </c>
      <c r="U190" s="482" t="e">
        <f t="shared" si="220"/>
        <v>#DIV/0!</v>
      </c>
    </row>
    <row r="191" spans="1:23" ht="12.75" customHeight="1" x14ac:dyDescent="0.2">
      <c r="A191" s="484" t="str">
        <f>A$11</f>
        <v>Publiskās attiecināmās izmaksas</v>
      </c>
      <c r="B191" s="361">
        <f>SUM(B185:B190)</f>
        <v>0</v>
      </c>
      <c r="C191" s="361"/>
      <c r="D191" s="361">
        <f t="shared" ref="D191:R191" si="222">SUM(D185:D190)</f>
        <v>0</v>
      </c>
      <c r="E191" s="361"/>
      <c r="F191" s="361">
        <f t="shared" si="222"/>
        <v>0</v>
      </c>
      <c r="G191" s="361"/>
      <c r="H191" s="361">
        <f t="shared" si="222"/>
        <v>0</v>
      </c>
      <c r="I191" s="361"/>
      <c r="J191" s="361">
        <f t="shared" si="222"/>
        <v>0</v>
      </c>
      <c r="K191" s="361"/>
      <c r="L191" s="361">
        <f t="shared" si="222"/>
        <v>0</v>
      </c>
      <c r="M191" s="361"/>
      <c r="N191" s="361">
        <f t="shared" si="222"/>
        <v>0</v>
      </c>
      <c r="O191" s="361"/>
      <c r="P191" s="361">
        <f t="shared" si="222"/>
        <v>0</v>
      </c>
      <c r="Q191" s="361"/>
      <c r="R191" s="361">
        <f t="shared" si="222"/>
        <v>0</v>
      </c>
      <c r="S191" s="361"/>
      <c r="T191" s="485">
        <f t="shared" si="219"/>
        <v>0</v>
      </c>
      <c r="U191" s="482" t="e">
        <f t="shared" si="220"/>
        <v>#DIV/0!</v>
      </c>
    </row>
    <row r="192" spans="1:23" ht="12.75" customHeight="1" x14ac:dyDescent="0.2">
      <c r="A192" s="483" t="str">
        <f>A$12</f>
        <v>Privātais finansējums</v>
      </c>
      <c r="B192" s="518">
        <f>B193-B185</f>
        <v>0</v>
      </c>
      <c r="C192" s="518"/>
      <c r="D192" s="518">
        <f t="shared" ref="D192" si="223">D193-D185</f>
        <v>0</v>
      </c>
      <c r="E192" s="518"/>
      <c r="F192" s="518">
        <f t="shared" ref="F192" si="224">F193-F185</f>
        <v>0</v>
      </c>
      <c r="G192" s="518"/>
      <c r="H192" s="518">
        <f t="shared" ref="H192" si="225">H193-H185</f>
        <v>0</v>
      </c>
      <c r="I192" s="518"/>
      <c r="J192" s="518">
        <f t="shared" ref="J192" si="226">J193-J185</f>
        <v>0</v>
      </c>
      <c r="K192" s="518"/>
      <c r="L192" s="518">
        <f t="shared" ref="L192" si="227">L193-L185</f>
        <v>0</v>
      </c>
      <c r="M192" s="518"/>
      <c r="N192" s="518">
        <f t="shared" ref="N192" si="228">N193-N185</f>
        <v>0</v>
      </c>
      <c r="O192" s="518"/>
      <c r="P192" s="518">
        <f t="shared" ref="P192" si="229">P193-P185</f>
        <v>0</v>
      </c>
      <c r="Q192" s="518"/>
      <c r="R192" s="518">
        <f t="shared" ref="R192" si="230">R193-R185</f>
        <v>0</v>
      </c>
      <c r="S192" s="518"/>
      <c r="T192" s="481">
        <f t="shared" si="219"/>
        <v>0</v>
      </c>
      <c r="U192" s="482" t="e">
        <f t="shared" si="220"/>
        <v>#DIV/0!</v>
      </c>
    </row>
    <row r="193" spans="1:23" ht="12.75" customHeight="1" x14ac:dyDescent="0.2">
      <c r="A193" s="484" t="str">
        <f>A$13</f>
        <v>Kopējās attiecināmās izmaksas</v>
      </c>
      <c r="B193" s="361">
        <f>IF(B24=2,'1.2.2.B. Partneris-2'!H39,'1.2.2.B. Partneris-2'!H39*B24)</f>
        <v>0</v>
      </c>
      <c r="C193" s="361"/>
      <c r="D193" s="361">
        <f>IF(D24=2,'1.2.2.B. Partneris-2'!J39+'1.2.2.B. Partneris-2'!H39,'1.2.2.B. Partneris-2'!J39*D24)</f>
        <v>0</v>
      </c>
      <c r="E193" s="361"/>
      <c r="F193" s="361">
        <f>IF(F24=2,'1.2.2.B. Partneris-2'!L39+'1.2.2.B. Partneris-2'!J39+'1.2.2.B. Partneris-2'!H39,'1.2.2.B. Partneris-2'!L39*F24)</f>
        <v>0</v>
      </c>
      <c r="G193" s="361"/>
      <c r="H193" s="361">
        <f>IF(H24=2,'1.2.2.B. Partneris-2'!N39+'1.2.2.B. Partneris-2'!L39+'1.2.2.B. Partneris-2'!J39+'1.2.2.B. Partneris-2'!H39,'1.2.2.B. Partneris-2'!N39*H24)</f>
        <v>0</v>
      </c>
      <c r="I193" s="361"/>
      <c r="J193" s="361">
        <f>IF(J24=2,'1.2.2.B. Partneris-2'!P39,'1.2.2.B. Partneris-2'!P39*J24)</f>
        <v>0</v>
      </c>
      <c r="K193" s="361"/>
      <c r="L193" s="361">
        <f>IF(L24=2,'1.2.2.B. Partneris-2'!R39,'1.2.2.B. Partneris-2'!R39*L24)</f>
        <v>0</v>
      </c>
      <c r="M193" s="361"/>
      <c r="N193" s="361">
        <f>IF(N24=2,'1.2.2.B. Partneris-2'!T39,'1.2.2.B. Partneris-2'!T39*N24)</f>
        <v>0</v>
      </c>
      <c r="O193" s="361"/>
      <c r="P193" s="361">
        <f>IF(P24=2,'1.2.2.B. Partneris-2'!V39,'1.2.2.B. Partneris-2'!V39*P24)</f>
        <v>0</v>
      </c>
      <c r="Q193" s="361"/>
      <c r="R193" s="361">
        <f>IF(R24=2,'1.2.2.B. Partneris-2'!X39,'1.2.2.B. Partneris-2'!X39*R24)</f>
        <v>0</v>
      </c>
      <c r="S193" s="361"/>
      <c r="T193" s="485">
        <f>SUM(B193:R193)</f>
        <v>0</v>
      </c>
      <c r="U193" s="482" t="e">
        <f t="shared" si="220"/>
        <v>#DIV/0!</v>
      </c>
    </row>
    <row r="194" spans="1:23" ht="12.75" hidden="1" customHeight="1" x14ac:dyDescent="0.2">
      <c r="A194" s="604" t="str">
        <f>A$14</f>
        <v>Publiskās neattiecināmās izmaksas</v>
      </c>
      <c r="B194" s="520"/>
      <c r="C194" s="520"/>
      <c r="D194" s="520"/>
      <c r="E194" s="520"/>
      <c r="F194" s="520"/>
      <c r="G194" s="520"/>
      <c r="H194" s="520"/>
      <c r="I194" s="520"/>
      <c r="J194" s="520"/>
      <c r="K194" s="520"/>
      <c r="L194" s="520"/>
      <c r="M194" s="520"/>
      <c r="N194" s="520"/>
      <c r="O194" s="520"/>
      <c r="P194" s="520"/>
      <c r="Q194" s="520"/>
      <c r="R194" s="520"/>
      <c r="S194" s="520"/>
      <c r="T194" s="481">
        <f t="shared" ref="T194:T196" si="231">SUM(B194:R194)</f>
        <v>0</v>
      </c>
      <c r="U194" s="519" t="s">
        <v>228</v>
      </c>
    </row>
    <row r="195" spans="1:23" ht="12.75" hidden="1" customHeight="1" x14ac:dyDescent="0.2">
      <c r="A195" s="604" t="str">
        <f>A$15</f>
        <v>Privātās neattiecināmās izmaksas</v>
      </c>
      <c r="B195" s="518">
        <f>IF(B24=2,'1.2.2.B. Partneris-2'!I39,'1.2.2.B. Partneris-2'!I39*B24)</f>
        <v>0</v>
      </c>
      <c r="C195" s="518"/>
      <c r="D195" s="518">
        <f>IF(D24=2,'1.2.2.B. Partneris-2'!K39+'1.2.2.B. Partneris-2'!I39,'1.2.2.B. Partneris-2'!K39*D24)</f>
        <v>0</v>
      </c>
      <c r="E195" s="518"/>
      <c r="F195" s="518">
        <f>IF(F24=2,'1.2.2.B. Partneris-2'!M39+'1.2.2.B. Partneris-2'!K39+'1.2.2.B. Partneris-2'!I39,'1.2.2.B. Partneris-2'!M39*F24)</f>
        <v>0</v>
      </c>
      <c r="G195" s="518"/>
      <c r="H195" s="518">
        <f>IF(H24=2,'1.2.2.B. Partneris-2'!O39+'1.2.2.B. Partneris-2'!M39+'1.2.2.B. Partneris-2'!K39+'1.2.2.B. Partneris-2'!I39,'1.2.2.B. Partneris-2'!O39*H24)</f>
        <v>0</v>
      </c>
      <c r="I195" s="518"/>
      <c r="J195" s="518">
        <f>IF(J24=2,'1.2.2.B. Partneris-2'!Q39,'1.2.2.B. Partneris-2'!Q39*J24)</f>
        <v>0</v>
      </c>
      <c r="K195" s="518"/>
      <c r="L195" s="518">
        <f>IF(L24=2,'1.2.2.B. Partneris-2'!S39,'1.2.2.B. Partneris-2'!S39*L24)</f>
        <v>0</v>
      </c>
      <c r="M195" s="518"/>
      <c r="N195" s="518">
        <f>IF(N24=2,'1.2.2.B. Partneris-2'!U39,'1.2.2.B. Partneris-2'!U39*N24)</f>
        <v>0</v>
      </c>
      <c r="O195" s="518"/>
      <c r="P195" s="518">
        <f>IF(P24=2,'1.2.2.B. Partneris-2'!W39,'1.2.2.B. Partneris-2'!W39*P24)</f>
        <v>0</v>
      </c>
      <c r="Q195" s="518"/>
      <c r="R195" s="518">
        <f>IF(R24=2,'1.2.2.B. Partneris-2'!Y39,'1.2.2.B. Partneris-2'!Y39*R24)</f>
        <v>0</v>
      </c>
      <c r="S195" s="518"/>
      <c r="T195" s="481">
        <f t="shared" si="231"/>
        <v>0</v>
      </c>
      <c r="U195" s="519" t="s">
        <v>228</v>
      </c>
    </row>
    <row r="196" spans="1:23" ht="12.75" customHeight="1" x14ac:dyDescent="0.2">
      <c r="A196" s="484" t="str">
        <f>A$16</f>
        <v>Finansējuma saņēmēja papildu ieguldījumi</v>
      </c>
      <c r="B196" s="361">
        <f>SUM(B194:B195)</f>
        <v>0</v>
      </c>
      <c r="C196" s="361"/>
      <c r="D196" s="361">
        <f t="shared" ref="D196:R196" si="232">SUM(D194:D195)</f>
        <v>0</v>
      </c>
      <c r="E196" s="361"/>
      <c r="F196" s="361">
        <f t="shared" si="232"/>
        <v>0</v>
      </c>
      <c r="G196" s="361"/>
      <c r="H196" s="361">
        <f t="shared" si="232"/>
        <v>0</v>
      </c>
      <c r="I196" s="361"/>
      <c r="J196" s="361">
        <f t="shared" si="232"/>
        <v>0</v>
      </c>
      <c r="K196" s="361"/>
      <c r="L196" s="361">
        <f t="shared" si="232"/>
        <v>0</v>
      </c>
      <c r="M196" s="361"/>
      <c r="N196" s="361">
        <f t="shared" si="232"/>
        <v>0</v>
      </c>
      <c r="O196" s="361"/>
      <c r="P196" s="361">
        <f t="shared" si="232"/>
        <v>0</v>
      </c>
      <c r="Q196" s="361"/>
      <c r="R196" s="361">
        <f t="shared" si="232"/>
        <v>0</v>
      </c>
      <c r="S196" s="361"/>
      <c r="T196" s="485">
        <f t="shared" si="231"/>
        <v>0</v>
      </c>
      <c r="U196" s="519" t="s">
        <v>228</v>
      </c>
    </row>
    <row r="197" spans="1:23" ht="12.75" customHeight="1" x14ac:dyDescent="0.25">
      <c r="A197" s="490" t="str">
        <f>A$17</f>
        <v>Kopējās izmaksas</v>
      </c>
      <c r="B197" s="491">
        <f>B193+B196</f>
        <v>0</v>
      </c>
      <c r="C197" s="491"/>
      <c r="D197" s="491">
        <f t="shared" ref="D197:R197" si="233">D193+D196</f>
        <v>0</v>
      </c>
      <c r="E197" s="491"/>
      <c r="F197" s="491">
        <f t="shared" si="233"/>
        <v>0</v>
      </c>
      <c r="G197" s="491"/>
      <c r="H197" s="491">
        <f t="shared" si="233"/>
        <v>0</v>
      </c>
      <c r="I197" s="491"/>
      <c r="J197" s="491">
        <f t="shared" si="233"/>
        <v>0</v>
      </c>
      <c r="K197" s="491"/>
      <c r="L197" s="491">
        <f t="shared" si="233"/>
        <v>0</v>
      </c>
      <c r="M197" s="491"/>
      <c r="N197" s="491">
        <f t="shared" si="233"/>
        <v>0</v>
      </c>
      <c r="O197" s="491"/>
      <c r="P197" s="491">
        <f t="shared" si="233"/>
        <v>0</v>
      </c>
      <c r="Q197" s="491"/>
      <c r="R197" s="491">
        <f t="shared" si="233"/>
        <v>0</v>
      </c>
      <c r="S197" s="491"/>
      <c r="T197" s="485">
        <f>SUM(B197:R197)</f>
        <v>0</v>
      </c>
      <c r="U197" s="519" t="s">
        <v>228</v>
      </c>
    </row>
    <row r="198" spans="1:23" ht="12.75" customHeight="1" x14ac:dyDescent="0.25">
      <c r="A198" s="506"/>
      <c r="B198" s="506"/>
      <c r="C198" s="506"/>
      <c r="D198" s="506"/>
      <c r="E198" s="506"/>
      <c r="F198" s="506"/>
      <c r="G198" s="506"/>
      <c r="H198" s="506"/>
      <c r="I198" s="506"/>
      <c r="J198" s="506"/>
      <c r="K198" s="506"/>
      <c r="L198" s="506"/>
      <c r="M198" s="506"/>
      <c r="N198" s="506"/>
      <c r="O198" s="506"/>
      <c r="P198" s="506"/>
      <c r="Q198" s="506"/>
      <c r="R198" s="506"/>
      <c r="S198" s="506"/>
      <c r="T198" s="506"/>
      <c r="U198" s="506"/>
    </row>
    <row r="199" spans="1:23" ht="24" customHeight="1" x14ac:dyDescent="0.2">
      <c r="A199" s="526" t="s">
        <v>238</v>
      </c>
      <c r="B199" s="509">
        <f>'1.2.2.B. Partneris-2'!C3</f>
        <v>0</v>
      </c>
      <c r="C199" s="510"/>
      <c r="D199" s="510"/>
      <c r="E199" s="510"/>
      <c r="F199" s="509">
        <f>'1.2.2.B. Partneris-2'!H3</f>
        <v>0</v>
      </c>
      <c r="G199" s="510"/>
      <c r="H199" s="511"/>
      <c r="I199" s="510"/>
      <c r="J199" s="511" t="s">
        <v>308</v>
      </c>
      <c r="K199" s="510"/>
      <c r="L199" s="513">
        <f>'1.2.2.B. Partneris-2'!C22</f>
        <v>1</v>
      </c>
      <c r="M199" s="510"/>
      <c r="N199" s="514" t="s">
        <v>324</v>
      </c>
      <c r="O199" s="510"/>
      <c r="P199" s="511"/>
      <c r="Q199" s="510"/>
      <c r="R199" s="511"/>
      <c r="S199" s="510"/>
      <c r="T199" s="511"/>
      <c r="U199" s="511"/>
      <c r="W199" s="386">
        <f>IF(F199=Dati!$J$3,1,IF(F199=Dati!$J$4,2,IF(F199=Dati!$J$5,3,0)))</f>
        <v>0</v>
      </c>
    </row>
    <row r="200" spans="1:23" x14ac:dyDescent="0.2">
      <c r="A200" s="476" t="s">
        <v>221</v>
      </c>
      <c r="B200" s="477">
        <f>B$3</f>
        <v>2023</v>
      </c>
      <c r="C200" s="477"/>
      <c r="D200" s="477">
        <f>D$3</f>
        <v>2024</v>
      </c>
      <c r="E200" s="477"/>
      <c r="F200" s="477">
        <f>F$3</f>
        <v>2025</v>
      </c>
      <c r="G200" s="477"/>
      <c r="H200" s="477" t="str">
        <f>H$3</f>
        <v>X</v>
      </c>
      <c r="I200" s="477"/>
      <c r="J200" s="477" t="str">
        <f>J$3</f>
        <v>X</v>
      </c>
      <c r="K200" s="477"/>
      <c r="L200" s="477" t="str">
        <f>L$3</f>
        <v>X</v>
      </c>
      <c r="M200" s="477"/>
      <c r="N200" s="477" t="str">
        <f>N$3</f>
        <v>X</v>
      </c>
      <c r="O200" s="477"/>
      <c r="P200" s="477" t="str">
        <f>P$3</f>
        <v>X</v>
      </c>
      <c r="Q200" s="477"/>
      <c r="R200" s="477" t="str">
        <f>R$3</f>
        <v>X</v>
      </c>
      <c r="S200" s="477"/>
      <c r="T200" s="477"/>
      <c r="U200" s="477"/>
    </row>
    <row r="201" spans="1:23" x14ac:dyDescent="0.2">
      <c r="A201" s="515"/>
      <c r="B201" s="478" t="s">
        <v>222</v>
      </c>
      <c r="C201" s="478"/>
      <c r="D201" s="478" t="s">
        <v>222</v>
      </c>
      <c r="E201" s="478"/>
      <c r="F201" s="478" t="s">
        <v>222</v>
      </c>
      <c r="G201" s="478"/>
      <c r="H201" s="478" t="s">
        <v>222</v>
      </c>
      <c r="I201" s="478"/>
      <c r="J201" s="478" t="s">
        <v>222</v>
      </c>
      <c r="K201" s="478"/>
      <c r="L201" s="478" t="s">
        <v>222</v>
      </c>
      <c r="M201" s="478"/>
      <c r="N201" s="478" t="s">
        <v>222</v>
      </c>
      <c r="O201" s="478"/>
      <c r="P201" s="478" t="s">
        <v>222</v>
      </c>
      <c r="Q201" s="478"/>
      <c r="R201" s="478" t="s">
        <v>222</v>
      </c>
      <c r="S201" s="478"/>
      <c r="T201" s="478" t="s">
        <v>112</v>
      </c>
      <c r="U201" s="478" t="s">
        <v>59</v>
      </c>
    </row>
    <row r="202" spans="1:23" ht="12.75" customHeight="1" x14ac:dyDescent="0.2">
      <c r="A202" s="516" t="str">
        <f>A$5</f>
        <v>Attīstības un noturības mehānisma finansējums</v>
      </c>
      <c r="B202" s="517" t="e">
        <f>(B210*$L$199)*$W$20-B207</f>
        <v>#DIV/0!</v>
      </c>
      <c r="C202" s="517"/>
      <c r="D202" s="517" t="e">
        <f>(D210*$L$199)*$W$20-D207</f>
        <v>#DIV/0!</v>
      </c>
      <c r="E202" s="517"/>
      <c r="F202" s="517" t="e">
        <f>(F210*$L$199)*$W$20-F207</f>
        <v>#DIV/0!</v>
      </c>
      <c r="G202" s="517"/>
      <c r="H202" s="517" t="e">
        <f>(H210*$L$199)*$W$20-H207</f>
        <v>#DIV/0!</v>
      </c>
      <c r="I202" s="517"/>
      <c r="J202" s="517" t="e">
        <f>(J210*$L$199)*$W$20-J207</f>
        <v>#DIV/0!</v>
      </c>
      <c r="K202" s="517"/>
      <c r="L202" s="517" t="e">
        <f>(L210*$L$199)*$W$20-L207</f>
        <v>#DIV/0!</v>
      </c>
      <c r="M202" s="517"/>
      <c r="N202" s="517" t="e">
        <f>(N210*$L$199)*$W$20-N207</f>
        <v>#DIV/0!</v>
      </c>
      <c r="O202" s="517"/>
      <c r="P202" s="517" t="e">
        <f>(P210*$L$199)*$W$20-P207</f>
        <v>#DIV/0!</v>
      </c>
      <c r="Q202" s="517"/>
      <c r="R202" s="517" t="e">
        <f>(R210*$L$199-R207)*$W$20</f>
        <v>#DIV/0!</v>
      </c>
      <c r="S202" s="517"/>
      <c r="T202" s="481" t="e">
        <f t="shared" ref="T202:T209" si="234">SUM(B202:R202)</f>
        <v>#DIV/0!</v>
      </c>
      <c r="U202" s="482" t="e">
        <f>T202/$T$210</f>
        <v>#DIV/0!</v>
      </c>
    </row>
    <row r="203" spans="1:23" ht="12.75" hidden="1" customHeight="1" x14ac:dyDescent="0.2">
      <c r="A203" s="604">
        <f>A$6</f>
        <v>0</v>
      </c>
      <c r="B203" s="517"/>
      <c r="C203" s="517"/>
      <c r="D203" s="517"/>
      <c r="E203" s="517"/>
      <c r="F203" s="517"/>
      <c r="G203" s="517"/>
      <c r="H203" s="517"/>
      <c r="I203" s="517"/>
      <c r="J203" s="517"/>
      <c r="K203" s="517"/>
      <c r="L203" s="517"/>
      <c r="M203" s="517"/>
      <c r="N203" s="517"/>
      <c r="O203" s="517"/>
      <c r="P203" s="517"/>
      <c r="Q203" s="517"/>
      <c r="R203" s="517"/>
      <c r="S203" s="517"/>
      <c r="T203" s="481"/>
      <c r="U203" s="482"/>
    </row>
    <row r="204" spans="1:23" ht="12.75" hidden="1" customHeight="1" x14ac:dyDescent="0.2">
      <c r="A204" s="604" t="str">
        <f>A$7</f>
        <v>Valsts budžeta finansējums</v>
      </c>
      <c r="B204" s="517"/>
      <c r="C204" s="517"/>
      <c r="D204" s="517"/>
      <c r="E204" s="517"/>
      <c r="F204" s="517"/>
      <c r="G204" s="517"/>
      <c r="H204" s="517"/>
      <c r="I204" s="517"/>
      <c r="J204" s="517"/>
      <c r="K204" s="517"/>
      <c r="L204" s="517"/>
      <c r="M204" s="517"/>
      <c r="N204" s="517"/>
      <c r="O204" s="517"/>
      <c r="P204" s="517"/>
      <c r="Q204" s="517"/>
      <c r="R204" s="517"/>
      <c r="S204" s="517"/>
      <c r="T204" s="481">
        <f t="shared" si="234"/>
        <v>0</v>
      </c>
      <c r="U204" s="482" t="e">
        <f t="shared" ref="U204:U210" si="235">T204/$T$210</f>
        <v>#DIV/0!</v>
      </c>
    </row>
    <row r="205" spans="1:23" ht="12.75" hidden="1" customHeight="1" x14ac:dyDescent="0.2">
      <c r="A205" s="604" t="str">
        <f>A$8</f>
        <v>Valsts budžeta dotācija pašvaldībām</v>
      </c>
      <c r="B205" s="518"/>
      <c r="C205" s="518"/>
      <c r="D205" s="518"/>
      <c r="E205" s="518"/>
      <c r="F205" s="518"/>
      <c r="G205" s="518"/>
      <c r="H205" s="518"/>
      <c r="I205" s="518"/>
      <c r="J205" s="518"/>
      <c r="K205" s="518"/>
      <c r="L205" s="518"/>
      <c r="M205" s="518"/>
      <c r="N205" s="518"/>
      <c r="O205" s="518"/>
      <c r="P205" s="518"/>
      <c r="Q205" s="518"/>
      <c r="R205" s="518"/>
      <c r="S205" s="518"/>
      <c r="T205" s="481">
        <f t="shared" si="234"/>
        <v>0</v>
      </c>
      <c r="U205" s="482" t="e">
        <f t="shared" si="235"/>
        <v>#DIV/0!</v>
      </c>
    </row>
    <row r="206" spans="1:23" ht="12.75" customHeight="1" x14ac:dyDescent="0.2">
      <c r="A206" s="483" t="str">
        <f>A$9</f>
        <v>Pašvaldības finansējums</v>
      </c>
      <c r="B206" s="518"/>
      <c r="C206" s="518"/>
      <c r="D206" s="518"/>
      <c r="E206" s="518"/>
      <c r="F206" s="518"/>
      <c r="G206" s="518"/>
      <c r="H206" s="518"/>
      <c r="I206" s="518"/>
      <c r="J206" s="518"/>
      <c r="K206" s="518"/>
      <c r="L206" s="518"/>
      <c r="M206" s="518"/>
      <c r="N206" s="518"/>
      <c r="O206" s="518"/>
      <c r="P206" s="518"/>
      <c r="Q206" s="518"/>
      <c r="R206" s="518"/>
      <c r="S206" s="518"/>
      <c r="T206" s="481">
        <f t="shared" si="234"/>
        <v>0</v>
      </c>
      <c r="U206" s="482" t="e">
        <f t="shared" si="235"/>
        <v>#DIV/0!</v>
      </c>
    </row>
    <row r="207" spans="1:23" s="305" customFormat="1" ht="12.75" customHeight="1" x14ac:dyDescent="0.2">
      <c r="A207" s="483" t="str">
        <f>A$10</f>
        <v>Cits publiskais finansējums</v>
      </c>
      <c r="B207" s="518" t="e">
        <f>B210*$L$199*$W$21</f>
        <v>#DIV/0!</v>
      </c>
      <c r="C207" s="518"/>
      <c r="D207" s="518" t="e">
        <f>D210*$L$199*$W$21</f>
        <v>#DIV/0!</v>
      </c>
      <c r="E207" s="518"/>
      <c r="F207" s="518" t="e">
        <f>F210*$L$199*$W$21</f>
        <v>#DIV/0!</v>
      </c>
      <c r="G207" s="518"/>
      <c r="H207" s="518" t="e">
        <f>H210*$L$199*$W$21</f>
        <v>#DIV/0!</v>
      </c>
      <c r="I207" s="518"/>
      <c r="J207" s="518" t="e">
        <f>J210*$L$199*$W$21</f>
        <v>#DIV/0!</v>
      </c>
      <c r="K207" s="518"/>
      <c r="L207" s="518" t="e">
        <f>L210*$L$199*$W$21</f>
        <v>#DIV/0!</v>
      </c>
      <c r="M207" s="518"/>
      <c r="N207" s="518" t="e">
        <f>N210*$L$199*$W$21</f>
        <v>#DIV/0!</v>
      </c>
      <c r="O207" s="518"/>
      <c r="P207" s="518" t="e">
        <f>P210*$L$199*$W$21</f>
        <v>#DIV/0!</v>
      </c>
      <c r="Q207" s="518"/>
      <c r="R207" s="518" t="e">
        <f>R210*$L$199*$W$21</f>
        <v>#DIV/0!</v>
      </c>
      <c r="S207" s="518"/>
      <c r="T207" s="481" t="e">
        <f t="shared" si="234"/>
        <v>#DIV/0!</v>
      </c>
      <c r="U207" s="482" t="e">
        <f t="shared" si="235"/>
        <v>#DIV/0!</v>
      </c>
    </row>
    <row r="208" spans="1:23" ht="12.75" customHeight="1" x14ac:dyDescent="0.2">
      <c r="A208" s="484" t="str">
        <f>A$11</f>
        <v>Publiskās attiecināmās izmaksas</v>
      </c>
      <c r="B208" s="361" t="e">
        <f>SUM(B202:B207)</f>
        <v>#DIV/0!</v>
      </c>
      <c r="C208" s="361"/>
      <c r="D208" s="361" t="e">
        <f t="shared" ref="D208:R208" si="236">SUM(D202:D207)</f>
        <v>#DIV/0!</v>
      </c>
      <c r="E208" s="361"/>
      <c r="F208" s="361" t="e">
        <f t="shared" si="236"/>
        <v>#DIV/0!</v>
      </c>
      <c r="G208" s="361"/>
      <c r="H208" s="361" t="e">
        <f t="shared" si="236"/>
        <v>#DIV/0!</v>
      </c>
      <c r="I208" s="361"/>
      <c r="J208" s="361" t="e">
        <f t="shared" si="236"/>
        <v>#DIV/0!</v>
      </c>
      <c r="K208" s="361"/>
      <c r="L208" s="361" t="e">
        <f t="shared" si="236"/>
        <v>#DIV/0!</v>
      </c>
      <c r="M208" s="361"/>
      <c r="N208" s="361" t="e">
        <f t="shared" si="236"/>
        <v>#DIV/0!</v>
      </c>
      <c r="O208" s="361"/>
      <c r="P208" s="361" t="e">
        <f t="shared" si="236"/>
        <v>#DIV/0!</v>
      </c>
      <c r="Q208" s="361"/>
      <c r="R208" s="361" t="e">
        <f t="shared" si="236"/>
        <v>#DIV/0!</v>
      </c>
      <c r="S208" s="361"/>
      <c r="T208" s="485" t="e">
        <f t="shared" si="234"/>
        <v>#DIV/0!</v>
      </c>
      <c r="U208" s="482" t="e">
        <f t="shared" si="235"/>
        <v>#DIV/0!</v>
      </c>
    </row>
    <row r="209" spans="1:24" ht="12.75" customHeight="1" x14ac:dyDescent="0.2">
      <c r="A209" s="483" t="str">
        <f>A$12</f>
        <v>Privātais finansējums</v>
      </c>
      <c r="B209" s="518" t="e">
        <f>B210-B208</f>
        <v>#DIV/0!</v>
      </c>
      <c r="C209" s="518"/>
      <c r="D209" s="518" t="e">
        <f t="shared" ref="D209:R209" si="237">D210-D208</f>
        <v>#DIV/0!</v>
      </c>
      <c r="E209" s="518"/>
      <c r="F209" s="518" t="e">
        <f t="shared" si="237"/>
        <v>#DIV/0!</v>
      </c>
      <c r="G209" s="518"/>
      <c r="H209" s="518" t="e">
        <f t="shared" si="237"/>
        <v>#DIV/0!</v>
      </c>
      <c r="I209" s="518"/>
      <c r="J209" s="518" t="e">
        <f t="shared" si="237"/>
        <v>#DIV/0!</v>
      </c>
      <c r="K209" s="518"/>
      <c r="L209" s="518" t="e">
        <f t="shared" si="237"/>
        <v>#DIV/0!</v>
      </c>
      <c r="M209" s="518"/>
      <c r="N209" s="518" t="e">
        <f t="shared" si="237"/>
        <v>#DIV/0!</v>
      </c>
      <c r="O209" s="518"/>
      <c r="P209" s="518" t="e">
        <f t="shared" si="237"/>
        <v>#DIV/0!</v>
      </c>
      <c r="Q209" s="518"/>
      <c r="R209" s="518" t="e">
        <f t="shared" si="237"/>
        <v>#DIV/0!</v>
      </c>
      <c r="S209" s="518"/>
      <c r="T209" s="481" t="e">
        <f t="shared" si="234"/>
        <v>#DIV/0!</v>
      </c>
      <c r="U209" s="482" t="e">
        <f t="shared" si="235"/>
        <v>#DIV/0!</v>
      </c>
    </row>
    <row r="210" spans="1:24" ht="12.75" customHeight="1" x14ac:dyDescent="0.2">
      <c r="A210" s="484" t="str">
        <f>A$13</f>
        <v>Kopējās attiecināmās izmaksas</v>
      </c>
      <c r="B210" s="361">
        <f>IF(B24=2,'1.2.2.B. Partneris-2'!H40,'1.2.2.B. Partneris-2'!H40*B24)</f>
        <v>0</v>
      </c>
      <c r="C210" s="361"/>
      <c r="D210" s="361">
        <f>IF(D24=2,'1.2.2.B. Partneris-2'!J40+'1.2.2.B. Partneris-2'!H40,'1.2.2.B. Partneris-2'!J40*D24)</f>
        <v>0</v>
      </c>
      <c r="E210" s="361"/>
      <c r="F210" s="361">
        <f>IF(F24=2,'1.2.2.B. Partneris-2'!L40+'1.2.2.B. Partneris-2'!J40+'1.2.2.B. Partneris-2'!H40,'1.2.2.B. Partneris-2'!L40*F24)</f>
        <v>0</v>
      </c>
      <c r="G210" s="361"/>
      <c r="H210" s="361">
        <f>IF(H24=2,'1.2.2.B. Partneris-2'!N40+'1.2.2.B. Partneris-2'!L40+'1.2.2.B. Partneris-2'!J40+'1.2.2.B. Partneris-2'!H40,'1.2.2.B. Partneris-2'!N40*H24)</f>
        <v>0</v>
      </c>
      <c r="I210" s="361"/>
      <c r="J210" s="361">
        <f>IF(J24=2,'1.2.2.B. Partneris-2'!P40,'1.2.2.B. Partneris-2'!P40*J24)</f>
        <v>0</v>
      </c>
      <c r="K210" s="361"/>
      <c r="L210" s="361">
        <f>IF(L24=2,'1.2.2.B. Partneris-2'!R40,'1.2.2.B. Partneris-2'!R40*L24)</f>
        <v>0</v>
      </c>
      <c r="M210" s="361"/>
      <c r="N210" s="361">
        <f>IF(N24=2,'1.2.2.B. Partneris-2'!T40,'1.2.2.B. Partneris-2'!T40*N24)</f>
        <v>0</v>
      </c>
      <c r="O210" s="361"/>
      <c r="P210" s="361">
        <f>IF(P24=2,'1.2.2.B. Partneris-2'!V40,'1.2.2.B. Partneris-2'!V40*P24)</f>
        <v>0</v>
      </c>
      <c r="Q210" s="361"/>
      <c r="R210" s="361">
        <f>IF(R24=2,'1.2.2.B. Partneris-2'!X40,'1.2.2.B. Partneris-2'!X40*R24)</f>
        <v>0</v>
      </c>
      <c r="S210" s="361"/>
      <c r="T210" s="485">
        <f>SUM(B210:R210)</f>
        <v>0</v>
      </c>
      <c r="U210" s="482" t="e">
        <f t="shared" si="235"/>
        <v>#DIV/0!</v>
      </c>
    </row>
    <row r="211" spans="1:24" ht="12.75" hidden="1" customHeight="1" x14ac:dyDescent="0.2">
      <c r="A211" s="604" t="str">
        <f>A$14</f>
        <v>Publiskās neattiecināmās izmaksas</v>
      </c>
      <c r="B211" s="520"/>
      <c r="C211" s="520"/>
      <c r="D211" s="520"/>
      <c r="E211" s="520"/>
      <c r="F211" s="520"/>
      <c r="G211" s="520"/>
      <c r="H211" s="520"/>
      <c r="I211" s="520"/>
      <c r="J211" s="520"/>
      <c r="K211" s="520"/>
      <c r="L211" s="520"/>
      <c r="M211" s="520"/>
      <c r="N211" s="520"/>
      <c r="O211" s="520"/>
      <c r="P211" s="520"/>
      <c r="Q211" s="520"/>
      <c r="R211" s="520"/>
      <c r="S211" s="520"/>
      <c r="T211" s="481">
        <f t="shared" ref="T211:T213" si="238">SUM(B211:R211)</f>
        <v>0</v>
      </c>
      <c r="U211" s="519" t="s">
        <v>228</v>
      </c>
    </row>
    <row r="212" spans="1:24" ht="12.75" hidden="1" customHeight="1" x14ac:dyDescent="0.2">
      <c r="A212" s="604" t="str">
        <f>A$15</f>
        <v>Privātās neattiecināmās izmaksas</v>
      </c>
      <c r="B212" s="518">
        <f>IF(B24=2,'1.2.2.B. Partneris-2'!I40,'1.2.2.B. Partneris-2'!I40*B24)</f>
        <v>0</v>
      </c>
      <c r="C212" s="518"/>
      <c r="D212" s="518">
        <f>IF(D24=2,'1.2.2.B. Partneris-2'!K40+'1.2.2.B. Partneris-2'!I40,'1.2.2.B. Partneris-2'!K40*D24)</f>
        <v>0</v>
      </c>
      <c r="E212" s="518"/>
      <c r="F212" s="518">
        <f>IF(F24=2,'1.2.2.B. Partneris-2'!M40+'1.2.2.B. Partneris-2'!K40+'1.2.2.B. Partneris-2'!I40,'1.2.2.B. Partneris-2'!M40*F24)</f>
        <v>0</v>
      </c>
      <c r="G212" s="518"/>
      <c r="H212" s="518">
        <f>IF(H24=2,'1.2.2.B. Partneris-2'!O40+'1.2.2.B. Partneris-2'!M40+'1.2.2.B. Partneris-2'!K40+'1.2.2.B. Partneris-2'!I40,'1.2.2.B. Partneris-2'!O40*H24)</f>
        <v>0</v>
      </c>
      <c r="I212" s="518"/>
      <c r="J212" s="518">
        <f>IF(J24=2,'1.2.2.B. Partneris-2'!Q40,'1.2.2.B. Partneris-2'!Q40*J24)</f>
        <v>0</v>
      </c>
      <c r="K212" s="518"/>
      <c r="L212" s="518">
        <f>IF(L24=2,'1.2.2.B. Partneris-2'!S40,'1.2.2.B. Partneris-2'!S40*L24)</f>
        <v>0</v>
      </c>
      <c r="M212" s="518"/>
      <c r="N212" s="518">
        <f>IF(N24=2,'1.2.2.B. Partneris-2'!U40,'1.2.2.B. Partneris-2'!U40*N24)</f>
        <v>0</v>
      </c>
      <c r="O212" s="518"/>
      <c r="P212" s="518">
        <f>IF(P24=2,'1.2.2.B. Partneris-2'!W40,'1.2.2.B. Partneris-2'!W40*P24)</f>
        <v>0</v>
      </c>
      <c r="Q212" s="518"/>
      <c r="R212" s="518">
        <f>IF(R24=2,'1.2.2.B. Partneris-2'!Y40,'1.2.2.B. Partneris-2'!Y40*R24)</f>
        <v>0</v>
      </c>
      <c r="S212" s="518"/>
      <c r="T212" s="481">
        <f t="shared" si="238"/>
        <v>0</v>
      </c>
      <c r="U212" s="519" t="s">
        <v>228</v>
      </c>
    </row>
    <row r="213" spans="1:24" ht="12.75" customHeight="1" x14ac:dyDescent="0.2">
      <c r="A213" s="484" t="str">
        <f>A$16</f>
        <v>Finansējuma saņēmēja papildu ieguldījumi</v>
      </c>
      <c r="B213" s="361">
        <f>SUM(B211:B212)</f>
        <v>0</v>
      </c>
      <c r="C213" s="361"/>
      <c r="D213" s="361">
        <f t="shared" ref="D213:R213" si="239">SUM(D211:D212)</f>
        <v>0</v>
      </c>
      <c r="E213" s="361"/>
      <c r="F213" s="361">
        <f t="shared" si="239"/>
        <v>0</v>
      </c>
      <c r="G213" s="361"/>
      <c r="H213" s="361">
        <f t="shared" si="239"/>
        <v>0</v>
      </c>
      <c r="I213" s="361"/>
      <c r="J213" s="361">
        <f t="shared" si="239"/>
        <v>0</v>
      </c>
      <c r="K213" s="361"/>
      <c r="L213" s="361">
        <f t="shared" si="239"/>
        <v>0</v>
      </c>
      <c r="M213" s="361"/>
      <c r="N213" s="361">
        <f t="shared" si="239"/>
        <v>0</v>
      </c>
      <c r="O213" s="361"/>
      <c r="P213" s="361">
        <f t="shared" si="239"/>
        <v>0</v>
      </c>
      <c r="Q213" s="361"/>
      <c r="R213" s="361">
        <f t="shared" si="239"/>
        <v>0</v>
      </c>
      <c r="S213" s="361"/>
      <c r="T213" s="485">
        <f t="shared" si="238"/>
        <v>0</v>
      </c>
      <c r="U213" s="519" t="s">
        <v>228</v>
      </c>
    </row>
    <row r="214" spans="1:24" ht="12.75" customHeight="1" x14ac:dyDescent="0.25">
      <c r="A214" s="490" t="str">
        <f>A$17</f>
        <v>Kopējās izmaksas</v>
      </c>
      <c r="B214" s="491">
        <f>B210+B213</f>
        <v>0</v>
      </c>
      <c r="C214" s="491"/>
      <c r="D214" s="491">
        <f t="shared" ref="D214:R214" si="240">D210+D213</f>
        <v>0</v>
      </c>
      <c r="E214" s="491"/>
      <c r="F214" s="491">
        <f t="shared" si="240"/>
        <v>0</v>
      </c>
      <c r="G214" s="491"/>
      <c r="H214" s="491">
        <f t="shared" si="240"/>
        <v>0</v>
      </c>
      <c r="I214" s="491"/>
      <c r="J214" s="491">
        <f t="shared" si="240"/>
        <v>0</v>
      </c>
      <c r="K214" s="491"/>
      <c r="L214" s="491">
        <f t="shared" si="240"/>
        <v>0</v>
      </c>
      <c r="M214" s="491"/>
      <c r="N214" s="491">
        <f t="shared" si="240"/>
        <v>0</v>
      </c>
      <c r="O214" s="491"/>
      <c r="P214" s="491">
        <f t="shared" si="240"/>
        <v>0</v>
      </c>
      <c r="Q214" s="491"/>
      <c r="R214" s="491">
        <f t="shared" si="240"/>
        <v>0</v>
      </c>
      <c r="S214" s="491"/>
      <c r="T214" s="485">
        <f>SUM(B214:R214)</f>
        <v>0</v>
      </c>
      <c r="U214" s="519" t="s">
        <v>228</v>
      </c>
    </row>
    <row r="215" spans="1:24" ht="12.75" customHeight="1" x14ac:dyDescent="0.25">
      <c r="A215" s="506"/>
      <c r="B215" s="506"/>
      <c r="C215" s="506"/>
      <c r="D215" s="506"/>
      <c r="E215" s="506"/>
      <c r="F215" s="506"/>
      <c r="G215" s="506"/>
      <c r="H215" s="506"/>
      <c r="I215" s="506"/>
      <c r="J215" s="506"/>
      <c r="K215" s="506"/>
      <c r="L215" s="506"/>
      <c r="M215" s="506"/>
      <c r="N215" s="506"/>
      <c r="O215" s="506"/>
      <c r="P215" s="506"/>
      <c r="Q215" s="506"/>
      <c r="R215" s="506"/>
      <c r="S215" s="506"/>
      <c r="T215" s="506"/>
      <c r="U215" s="506"/>
    </row>
    <row r="216" spans="1:24" ht="24" customHeight="1" x14ac:dyDescent="0.2">
      <c r="A216" s="526" t="s">
        <v>238</v>
      </c>
      <c r="B216" s="509">
        <f>'1.2.2.C. Partneris-2'!C3</f>
        <v>0</v>
      </c>
      <c r="C216" s="510"/>
      <c r="D216" s="510"/>
      <c r="E216" s="510"/>
      <c r="F216" s="509">
        <f>'1.2.2.C. Partneris-2'!H3</f>
        <v>0</v>
      </c>
      <c r="G216" s="510"/>
      <c r="H216" s="511"/>
      <c r="I216" s="510"/>
      <c r="J216" s="511" t="s">
        <v>308</v>
      </c>
      <c r="K216" s="510"/>
      <c r="L216" s="513">
        <f>'1.2.2.C. Partneris-2'!C36</f>
        <v>1</v>
      </c>
      <c r="M216" s="510"/>
      <c r="N216" s="514" t="s">
        <v>323</v>
      </c>
      <c r="O216" s="510"/>
      <c r="P216" s="511"/>
      <c r="Q216" s="510"/>
      <c r="R216" s="511"/>
      <c r="S216" s="510"/>
      <c r="T216" s="511"/>
      <c r="U216" s="511"/>
      <c r="W216" s="386">
        <f>IF(F216=Dati!$J$3,1,IF(F216=Dati!$J$4,2,IF(F216=Dati!$J$5,3,0)))</f>
        <v>0</v>
      </c>
      <c r="X216" s="386">
        <f>'1.2.2.C. Partneris-2'!AQ3</f>
        <v>0</v>
      </c>
    </row>
    <row r="217" spans="1:24" x14ac:dyDescent="0.2">
      <c r="A217" s="476" t="s">
        <v>221</v>
      </c>
      <c r="B217" s="477">
        <f>B$3</f>
        <v>2023</v>
      </c>
      <c r="C217" s="477"/>
      <c r="D217" s="477">
        <f>D$3</f>
        <v>2024</v>
      </c>
      <c r="E217" s="477"/>
      <c r="F217" s="477">
        <f>F$3</f>
        <v>2025</v>
      </c>
      <c r="G217" s="477"/>
      <c r="H217" s="477" t="str">
        <f>H$3</f>
        <v>X</v>
      </c>
      <c r="I217" s="477"/>
      <c r="J217" s="477" t="str">
        <f>J$3</f>
        <v>X</v>
      </c>
      <c r="K217" s="477"/>
      <c r="L217" s="477" t="str">
        <f>L$3</f>
        <v>X</v>
      </c>
      <c r="M217" s="477"/>
      <c r="N217" s="477" t="str">
        <f>N$3</f>
        <v>X</v>
      </c>
      <c r="O217" s="477"/>
      <c r="P217" s="477" t="str">
        <f>P$3</f>
        <v>X</v>
      </c>
      <c r="Q217" s="477"/>
      <c r="R217" s="477" t="str">
        <f>R$3</f>
        <v>X</v>
      </c>
      <c r="S217" s="477"/>
      <c r="T217" s="477"/>
      <c r="U217" s="477"/>
    </row>
    <row r="218" spans="1:24" x14ac:dyDescent="0.2">
      <c r="A218" s="515"/>
      <c r="B218" s="478" t="s">
        <v>222</v>
      </c>
      <c r="C218" s="478"/>
      <c r="D218" s="478" t="s">
        <v>222</v>
      </c>
      <c r="E218" s="478"/>
      <c r="F218" s="478" t="s">
        <v>222</v>
      </c>
      <c r="G218" s="478"/>
      <c r="H218" s="478" t="s">
        <v>222</v>
      </c>
      <c r="I218" s="478"/>
      <c r="J218" s="478" t="s">
        <v>222</v>
      </c>
      <c r="K218" s="478"/>
      <c r="L218" s="478" t="s">
        <v>222</v>
      </c>
      <c r="M218" s="478"/>
      <c r="N218" s="478" t="s">
        <v>222</v>
      </c>
      <c r="O218" s="478"/>
      <c r="P218" s="478" t="s">
        <v>222</v>
      </c>
      <c r="Q218" s="478"/>
      <c r="R218" s="478" t="s">
        <v>222</v>
      </c>
      <c r="S218" s="478"/>
      <c r="T218" s="478" t="s">
        <v>112</v>
      </c>
      <c r="U218" s="478" t="s">
        <v>59</v>
      </c>
    </row>
    <row r="219" spans="1:24" ht="12.75" customHeight="1" x14ac:dyDescent="0.2">
      <c r="A219" s="516" t="str">
        <f>A$5</f>
        <v>Attīstības un noturības mehānisma finansējums</v>
      </c>
      <c r="B219" s="517" t="e">
        <f>(B227*$L$216)*$W$20-B232</f>
        <v>#DIV/0!</v>
      </c>
      <c r="C219" s="517"/>
      <c r="D219" s="517" t="e">
        <f>(D227*$L$216)*$W$20-D232</f>
        <v>#DIV/0!</v>
      </c>
      <c r="E219" s="517"/>
      <c r="F219" s="517" t="e">
        <f>(F227*$L$216)*$W$20-F232</f>
        <v>#DIV/0!</v>
      </c>
      <c r="G219" s="517"/>
      <c r="H219" s="517" t="e">
        <f>(H227*$L$216)*$W$20-H232</f>
        <v>#DIV/0!</v>
      </c>
      <c r="I219" s="517"/>
      <c r="J219" s="517" t="e">
        <f>(J227*$L$216)*$W$20-J232</f>
        <v>#DIV/0!</v>
      </c>
      <c r="K219" s="517"/>
      <c r="L219" s="517" t="e">
        <f>(L227*$L$216)*$W$20-L232</f>
        <v>#DIV/0!</v>
      </c>
      <c r="M219" s="517"/>
      <c r="N219" s="517" t="e">
        <f>(N227*$L$216)*$W$20-N232</f>
        <v>#DIV/0!</v>
      </c>
      <c r="O219" s="517"/>
      <c r="P219" s="517" t="e">
        <f>(P227*$L$216)*$W$20-P232</f>
        <v>#DIV/0!</v>
      </c>
      <c r="Q219" s="517"/>
      <c r="R219" s="517" t="e">
        <f>(R227*$L$216)*$W$20-R232</f>
        <v>#DIV/0!</v>
      </c>
      <c r="S219" s="517"/>
      <c r="T219" s="481" t="e">
        <f>SUM(B219:R219)</f>
        <v>#DIV/0!</v>
      </c>
      <c r="U219" s="482" t="e">
        <f>T219/$T$227</f>
        <v>#DIV/0!</v>
      </c>
    </row>
    <row r="220" spans="1:24" ht="12.75" hidden="1" customHeight="1" x14ac:dyDescent="0.2">
      <c r="A220" s="604">
        <f>A$6</f>
        <v>0</v>
      </c>
      <c r="B220" s="517"/>
      <c r="C220" s="517"/>
      <c r="D220" s="517"/>
      <c r="E220" s="517"/>
      <c r="F220" s="517"/>
      <c r="G220" s="517"/>
      <c r="H220" s="517"/>
      <c r="I220" s="517"/>
      <c r="J220" s="517"/>
      <c r="K220" s="517"/>
      <c r="L220" s="517"/>
      <c r="M220" s="517"/>
      <c r="N220" s="517"/>
      <c r="O220" s="517"/>
      <c r="P220" s="517"/>
      <c r="Q220" s="517"/>
      <c r="R220" s="517"/>
      <c r="S220" s="517"/>
      <c r="T220" s="481"/>
      <c r="U220" s="482"/>
    </row>
    <row r="221" spans="1:24" ht="12.75" hidden="1" customHeight="1" x14ac:dyDescent="0.2">
      <c r="A221" s="604" t="str">
        <f>A$7</f>
        <v>Valsts budžeta finansējums</v>
      </c>
      <c r="B221" s="517"/>
      <c r="C221" s="517"/>
      <c r="D221" s="517"/>
      <c r="E221" s="517"/>
      <c r="F221" s="517"/>
      <c r="G221" s="517"/>
      <c r="H221" s="517"/>
      <c r="I221" s="517"/>
      <c r="J221" s="517"/>
      <c r="K221" s="517"/>
      <c r="L221" s="517"/>
      <c r="M221" s="517"/>
      <c r="N221" s="517"/>
      <c r="O221" s="517"/>
      <c r="P221" s="517"/>
      <c r="Q221" s="517"/>
      <c r="R221" s="517"/>
      <c r="S221" s="517"/>
      <c r="T221" s="481">
        <f t="shared" ref="T221:T226" si="241">SUM(B221:R221)</f>
        <v>0</v>
      </c>
      <c r="U221" s="482" t="e">
        <f t="shared" ref="U221:U227" si="242">T221/$T$227</f>
        <v>#DIV/0!</v>
      </c>
    </row>
    <row r="222" spans="1:24" ht="12.75" hidden="1" customHeight="1" x14ac:dyDescent="0.2">
      <c r="A222" s="604" t="str">
        <f>A$8</f>
        <v>Valsts budžeta dotācija pašvaldībām</v>
      </c>
      <c r="B222" s="518"/>
      <c r="C222" s="518"/>
      <c r="D222" s="518"/>
      <c r="E222" s="518"/>
      <c r="F222" s="518"/>
      <c r="G222" s="518"/>
      <c r="H222" s="518"/>
      <c r="I222" s="518"/>
      <c r="J222" s="518"/>
      <c r="K222" s="518"/>
      <c r="L222" s="518"/>
      <c r="M222" s="518"/>
      <c r="N222" s="518"/>
      <c r="O222" s="518"/>
      <c r="P222" s="518"/>
      <c r="Q222" s="518"/>
      <c r="R222" s="518"/>
      <c r="S222" s="518"/>
      <c r="T222" s="481">
        <f t="shared" si="241"/>
        <v>0</v>
      </c>
      <c r="U222" s="482" t="e">
        <f t="shared" si="242"/>
        <v>#DIV/0!</v>
      </c>
    </row>
    <row r="223" spans="1:24" ht="12.75" customHeight="1" x14ac:dyDescent="0.2">
      <c r="A223" s="483" t="str">
        <f>A$9</f>
        <v>Pašvaldības finansējums</v>
      </c>
      <c r="B223" s="518">
        <f>IF($W216=1,B227-B219-B222-B226-B224,0)</f>
        <v>0</v>
      </c>
      <c r="C223" s="518"/>
      <c r="D223" s="518">
        <f t="shared" ref="D223:R223" si="243">IF($W216=1,D227-D219-D222-D226-D224,0)</f>
        <v>0</v>
      </c>
      <c r="E223" s="518"/>
      <c r="F223" s="518">
        <f t="shared" si="243"/>
        <v>0</v>
      </c>
      <c r="G223" s="518"/>
      <c r="H223" s="518">
        <f t="shared" si="243"/>
        <v>0</v>
      </c>
      <c r="I223" s="518"/>
      <c r="J223" s="518">
        <f t="shared" si="243"/>
        <v>0</v>
      </c>
      <c r="K223" s="518"/>
      <c r="L223" s="518">
        <f t="shared" si="243"/>
        <v>0</v>
      </c>
      <c r="M223" s="518"/>
      <c r="N223" s="518">
        <f t="shared" si="243"/>
        <v>0</v>
      </c>
      <c r="O223" s="518"/>
      <c r="P223" s="518">
        <f t="shared" si="243"/>
        <v>0</v>
      </c>
      <c r="Q223" s="518"/>
      <c r="R223" s="518">
        <f t="shared" si="243"/>
        <v>0</v>
      </c>
      <c r="S223" s="518"/>
      <c r="T223" s="481">
        <f t="shared" si="241"/>
        <v>0</v>
      </c>
      <c r="U223" s="482" t="e">
        <f t="shared" si="242"/>
        <v>#DIV/0!</v>
      </c>
    </row>
    <row r="224" spans="1:24" s="305" customFormat="1" ht="12.75" customHeight="1" x14ac:dyDescent="0.2">
      <c r="A224" s="483" t="str">
        <f>A$10</f>
        <v>Cits publiskais finansējums</v>
      </c>
      <c r="B224" s="522" t="e">
        <f>IF($X$216=2,B227*(1-$L$216)+(B227*$L$216*$W$21)+(B227*$L$216*(1-$W$20)),B227*$L$216*$W$21)</f>
        <v>#DIV/0!</v>
      </c>
      <c r="C224" s="522"/>
      <c r="D224" s="522" t="e">
        <f>IF($X$216=2,D227*(1-$L$216)+(D227*$L$216*$W$21)+(D227*$L$216*(1-$W$20)),D227*$L$216*$W$21)</f>
        <v>#DIV/0!</v>
      </c>
      <c r="E224" s="522"/>
      <c r="F224" s="522" t="e">
        <f>IF($X$216=2,F227*(1-$L$216)+(F227*$L$216*$W$21)+(F227*$L$216*(1-$W$20)),F227*$L$216*$W$21)</f>
        <v>#DIV/0!</v>
      </c>
      <c r="G224" s="522"/>
      <c r="H224" s="522" t="e">
        <f>IF($X$216=2,H227*(1-$L$216)+(H227*$L$216*$W$21)+(H227*$L$216*(1-$W$20)),H227*$L$216*$W$21)</f>
        <v>#DIV/0!</v>
      </c>
      <c r="I224" s="522"/>
      <c r="J224" s="522" t="e">
        <f>IF($X$216=2,J227*(1-$L$216)+(J227*$L$216*$W$21)+(J227*$L$216*(1-$W$20)),J227*$L$216*$W$21)</f>
        <v>#DIV/0!</v>
      </c>
      <c r="K224" s="522"/>
      <c r="L224" s="522" t="e">
        <f>IF($X$216=2,L227*(1-$L$216)+(L227*$L$216*$W$21)+(L227*$L$216*(1-$W$20)),L227*$L$216*$W$21)</f>
        <v>#DIV/0!</v>
      </c>
      <c r="M224" s="522"/>
      <c r="N224" s="522" t="e">
        <f>IF($X$216=2,N227*(1-$L$216)+(N227*$L$216*$W$21)+(N227*$L$216*(1-$W$20)),N227*$L$216*$W$21)</f>
        <v>#DIV/0!</v>
      </c>
      <c r="O224" s="522"/>
      <c r="P224" s="522" t="e">
        <f>IF($X$216=2,P227*(1-$L$216)+(P227*$L$216*$W$21)+(P227*$L$216*(1-$W$20)),P227*$L$216*$W$21)</f>
        <v>#DIV/0!</v>
      </c>
      <c r="Q224" s="522"/>
      <c r="R224" s="522" t="e">
        <f>IF($X$216=2,R227*(1-$L$216)+(R227*$L$216*$W$21)+(R227*$L$216*(1-$W$20)),R227*$L$216*$W$21)</f>
        <v>#DIV/0!</v>
      </c>
      <c r="S224" s="518"/>
      <c r="T224" s="481" t="e">
        <f t="shared" si="241"/>
        <v>#DIV/0!</v>
      </c>
      <c r="U224" s="482" t="e">
        <f t="shared" si="242"/>
        <v>#DIV/0!</v>
      </c>
    </row>
    <row r="225" spans="1:24" ht="12.75" customHeight="1" x14ac:dyDescent="0.2">
      <c r="A225" s="484" t="str">
        <f>A$11</f>
        <v>Publiskās attiecināmās izmaksas</v>
      </c>
      <c r="B225" s="361" t="e">
        <f>SUM(B219:B224)</f>
        <v>#DIV/0!</v>
      </c>
      <c r="C225" s="361"/>
      <c r="D225" s="361" t="e">
        <f t="shared" ref="D225:R225" si="244">SUM(D219:D224)</f>
        <v>#DIV/0!</v>
      </c>
      <c r="E225" s="361"/>
      <c r="F225" s="361" t="e">
        <f t="shared" si="244"/>
        <v>#DIV/0!</v>
      </c>
      <c r="G225" s="361"/>
      <c r="H225" s="361" t="e">
        <f t="shared" si="244"/>
        <v>#DIV/0!</v>
      </c>
      <c r="I225" s="361"/>
      <c r="J225" s="361" t="e">
        <f t="shared" si="244"/>
        <v>#DIV/0!</v>
      </c>
      <c r="K225" s="361"/>
      <c r="L225" s="361" t="e">
        <f t="shared" si="244"/>
        <v>#DIV/0!</v>
      </c>
      <c r="M225" s="361"/>
      <c r="N225" s="361" t="e">
        <f t="shared" si="244"/>
        <v>#DIV/0!</v>
      </c>
      <c r="O225" s="361"/>
      <c r="P225" s="361" t="e">
        <f t="shared" si="244"/>
        <v>#DIV/0!</v>
      </c>
      <c r="Q225" s="361"/>
      <c r="R225" s="361" t="e">
        <f t="shared" si="244"/>
        <v>#DIV/0!</v>
      </c>
      <c r="S225" s="361"/>
      <c r="T225" s="485" t="e">
        <f t="shared" si="241"/>
        <v>#DIV/0!</v>
      </c>
      <c r="U225" s="482" t="e">
        <f t="shared" si="242"/>
        <v>#DIV/0!</v>
      </c>
    </row>
    <row r="226" spans="1:24" ht="12.75" customHeight="1" x14ac:dyDescent="0.2">
      <c r="A226" s="483" t="str">
        <f>A$12</f>
        <v>Privātais finansējums</v>
      </c>
      <c r="B226" s="518" t="e">
        <f>IF($W$216=1,0,IF($W$216=2,0,B227-B225))</f>
        <v>#DIV/0!</v>
      </c>
      <c r="C226" s="518"/>
      <c r="D226" s="518" t="e">
        <f t="shared" ref="D226" si="245">IF($W$216=1,0,IF($W$216=2,0,D227-D225))</f>
        <v>#DIV/0!</v>
      </c>
      <c r="E226" s="518"/>
      <c r="F226" s="518" t="e">
        <f t="shared" ref="F226" si="246">IF($W$216=1,0,IF($W$216=2,0,F227-F225))</f>
        <v>#DIV/0!</v>
      </c>
      <c r="G226" s="518"/>
      <c r="H226" s="518" t="e">
        <f t="shared" ref="H226" si="247">IF($W$216=1,0,IF($W$216=2,0,H227-H225))</f>
        <v>#DIV/0!</v>
      </c>
      <c r="I226" s="518"/>
      <c r="J226" s="518" t="e">
        <f t="shared" ref="J226" si="248">IF($W$216=1,0,IF($W$216=2,0,J227-J225))</f>
        <v>#DIV/0!</v>
      </c>
      <c r="K226" s="518"/>
      <c r="L226" s="518" t="e">
        <f t="shared" ref="L226" si="249">IF($W$216=1,0,IF($W$216=2,0,L227-L225))</f>
        <v>#DIV/0!</v>
      </c>
      <c r="M226" s="518"/>
      <c r="N226" s="518" t="e">
        <f t="shared" ref="N226" si="250">IF($W$216=1,0,IF($W$216=2,0,N227-N225))</f>
        <v>#DIV/0!</v>
      </c>
      <c r="O226" s="518"/>
      <c r="P226" s="518" t="e">
        <f t="shared" ref="P226" si="251">IF($W$216=1,0,IF($W$216=2,0,P227-P225))</f>
        <v>#DIV/0!</v>
      </c>
      <c r="Q226" s="518"/>
      <c r="R226" s="518" t="e">
        <f t="shared" ref="R226" si="252">IF($W$216=1,0,IF($W$216=2,0,R227-R225))</f>
        <v>#DIV/0!</v>
      </c>
      <c r="S226" s="518"/>
      <c r="T226" s="481" t="e">
        <f t="shared" si="241"/>
        <v>#DIV/0!</v>
      </c>
      <c r="U226" s="482" t="e">
        <f t="shared" si="242"/>
        <v>#DIV/0!</v>
      </c>
    </row>
    <row r="227" spans="1:24" ht="12.75" customHeight="1" x14ac:dyDescent="0.2">
      <c r="A227" s="484" t="str">
        <f>A$13</f>
        <v>Kopējās attiecināmās izmaksas</v>
      </c>
      <c r="B227" s="361">
        <f>IF(B24=2,'1.2.2.C. Partneris-2'!H36,'1.2.2.C. Partneris-2'!H36*B24)</f>
        <v>0</v>
      </c>
      <c r="C227" s="361"/>
      <c r="D227" s="361">
        <f>IF(D24=2,'1.2.2.C. Partneris-2'!J36+'1.2.2.C. Partneris-2'!H36,'1.2.2.C. Partneris-2'!J36*D24)</f>
        <v>0</v>
      </c>
      <c r="E227" s="361"/>
      <c r="F227" s="361">
        <f>IF(F24=2,'1.2.2.C. Partneris-2'!L36+'1.2.2.C. Partneris-2'!J36+'1.2.2.C. Partneris-2'!H36,'1.2.2.C. Partneris-2'!L36*F24)</f>
        <v>0</v>
      </c>
      <c r="G227" s="361"/>
      <c r="H227" s="361">
        <f>IF(H24=2,'1.2.2.C. Partneris-2'!N36+'1.2.2.C. Partneris-2'!L36+'1.2.2.C. Partneris-2'!J36+'1.2.2.C. Partneris-2'!H36,'1.2.2.C. Partneris-2'!N36*H24)</f>
        <v>0</v>
      </c>
      <c r="I227" s="361"/>
      <c r="J227" s="361">
        <f>IF(J24=2,'1.2.2.C. Partneris-2'!P36,'1.2.2.C. Partneris-2'!P36*J24)</f>
        <v>0</v>
      </c>
      <c r="K227" s="361"/>
      <c r="L227" s="361">
        <f>IF(L24=2,'1.2.2.C. Partneris-2'!R36,'1.2.2.C. Partneris-2'!R36*L24)</f>
        <v>0</v>
      </c>
      <c r="M227" s="361"/>
      <c r="N227" s="361">
        <f>IF(N24=2,'1.2.2.C. Partneris-2'!T36,'1.2.2.C. Partneris-2'!T36*N24)</f>
        <v>0</v>
      </c>
      <c r="O227" s="361"/>
      <c r="P227" s="361">
        <f>IF(P24=2,'1.2.2.C. Partneris-2'!V36,'1.2.2.C. Partneris-2'!V36*P24)</f>
        <v>0</v>
      </c>
      <c r="Q227" s="361"/>
      <c r="R227" s="361">
        <f>IF(R24=2,'1.2.2.C. Partneris-2'!X36,'1.2.2.C. Partneris-2'!X36*R24)</f>
        <v>0</v>
      </c>
      <c r="S227" s="361"/>
      <c r="T227" s="485">
        <f>SUM(B227:R227)</f>
        <v>0</v>
      </c>
      <c r="U227" s="482" t="e">
        <f t="shared" si="242"/>
        <v>#DIV/0!</v>
      </c>
    </row>
    <row r="228" spans="1:24" ht="12.75" hidden="1" customHeight="1" x14ac:dyDescent="0.2">
      <c r="A228" s="604" t="str">
        <f>A$14</f>
        <v>Publiskās neattiecināmās izmaksas</v>
      </c>
      <c r="B228" s="588">
        <f>IF($W216=1,B233,IF($W216=2,B233,0))</f>
        <v>0</v>
      </c>
      <c r="C228" s="588"/>
      <c r="D228" s="588">
        <f t="shared" ref="D228" si="253">IF($W216=1,D233,IF($W216=2,D233,0))</f>
        <v>0</v>
      </c>
      <c r="E228" s="588"/>
      <c r="F228" s="588">
        <f t="shared" ref="F228" si="254">IF($W216=1,F233,IF($W216=2,F233,0))</f>
        <v>0</v>
      </c>
      <c r="G228" s="588"/>
      <c r="H228" s="588">
        <f t="shared" ref="H228" si="255">IF($W216=1,H233,IF($W216=2,H233,0))</f>
        <v>0</v>
      </c>
      <c r="I228" s="588"/>
      <c r="J228" s="588">
        <f t="shared" ref="J228" si="256">IF($W216=1,J233,IF($W216=2,J233,0))</f>
        <v>0</v>
      </c>
      <c r="K228" s="588"/>
      <c r="L228" s="588">
        <f t="shared" ref="L228" si="257">IF($W216=1,L233,IF($W216=2,L233,0))</f>
        <v>0</v>
      </c>
      <c r="M228" s="588"/>
      <c r="N228" s="588">
        <f t="shared" ref="N228" si="258">IF($W216=1,N233,IF($W216=2,N233,0))</f>
        <v>0</v>
      </c>
      <c r="O228" s="588"/>
      <c r="P228" s="588">
        <f t="shared" ref="P228" si="259">IF($W216=1,P233,IF($W216=2,P233,0))</f>
        <v>0</v>
      </c>
      <c r="Q228" s="588"/>
      <c r="R228" s="588">
        <f t="shared" ref="R228" si="260">IF($W216=1,R233,IF($W216=2,R233,0))</f>
        <v>0</v>
      </c>
      <c r="S228" s="588"/>
      <c r="T228" s="481">
        <f t="shared" ref="T228:T230" si="261">SUM(B228:R228)</f>
        <v>0</v>
      </c>
      <c r="U228" s="519" t="s">
        <v>228</v>
      </c>
    </row>
    <row r="229" spans="1:24" ht="12.75" hidden="1" customHeight="1" x14ac:dyDescent="0.2">
      <c r="A229" s="604" t="str">
        <f>A$15</f>
        <v>Privātās neattiecināmās izmaksas</v>
      </c>
      <c r="B229" s="588">
        <f>IF($W216=1,0,IF($W216=2,0,B233))</f>
        <v>0</v>
      </c>
      <c r="C229" s="588"/>
      <c r="D229" s="588">
        <f t="shared" ref="D229" si="262">IF($W216=1,0,IF($W216=2,0,D233))</f>
        <v>0</v>
      </c>
      <c r="E229" s="588"/>
      <c r="F229" s="588">
        <f>IF($W216=1,0,IF($W216=2,0,F233))</f>
        <v>0</v>
      </c>
      <c r="G229" s="588"/>
      <c r="H229" s="588">
        <f t="shared" ref="H229" si="263">IF($W216=1,0,IF($W216=2,0,H233))</f>
        <v>0</v>
      </c>
      <c r="I229" s="588"/>
      <c r="J229" s="588">
        <f t="shared" ref="J229" si="264">IF($W216=1,0,IF($W216=2,0,J233))</f>
        <v>0</v>
      </c>
      <c r="K229" s="588"/>
      <c r="L229" s="588">
        <f t="shared" ref="L229" si="265">IF($W216=1,0,IF($W216=2,0,L233))</f>
        <v>0</v>
      </c>
      <c r="M229" s="588"/>
      <c r="N229" s="588">
        <f t="shared" ref="N229" si="266">IF($W216=1,0,IF($W216=2,0,N233))</f>
        <v>0</v>
      </c>
      <c r="O229" s="588"/>
      <c r="P229" s="588">
        <f t="shared" ref="P229" si="267">IF($W216=1,0,IF($W216=2,0,P233))</f>
        <v>0</v>
      </c>
      <c r="Q229" s="588"/>
      <c r="R229" s="588">
        <f t="shared" ref="R229" si="268">IF($W216=1,0,IF($W216=2,0,R233))</f>
        <v>0</v>
      </c>
      <c r="S229" s="588"/>
      <c r="T229" s="481">
        <f t="shared" si="261"/>
        <v>0</v>
      </c>
      <c r="U229" s="519" t="s">
        <v>228</v>
      </c>
    </row>
    <row r="230" spans="1:24" ht="12.75" customHeight="1" x14ac:dyDescent="0.2">
      <c r="A230" s="484" t="str">
        <f>A$16</f>
        <v>Finansējuma saņēmēja papildu ieguldījumi</v>
      </c>
      <c r="B230" s="361">
        <f>SUM(B228:B229)</f>
        <v>0</v>
      </c>
      <c r="C230" s="361"/>
      <c r="D230" s="361">
        <f t="shared" ref="D230" si="269">SUM(D228:D229)</f>
        <v>0</v>
      </c>
      <c r="E230" s="361"/>
      <c r="F230" s="361">
        <f t="shared" ref="F230" si="270">SUM(F228:F229)</f>
        <v>0</v>
      </c>
      <c r="G230" s="361"/>
      <c r="H230" s="361">
        <f t="shared" ref="H230" si="271">SUM(H228:H229)</f>
        <v>0</v>
      </c>
      <c r="I230" s="361"/>
      <c r="J230" s="361">
        <f t="shared" ref="J230" si="272">SUM(J228:J229)</f>
        <v>0</v>
      </c>
      <c r="K230" s="361"/>
      <c r="L230" s="361">
        <f t="shared" ref="L230" si="273">SUM(L228:L229)</f>
        <v>0</v>
      </c>
      <c r="M230" s="361"/>
      <c r="N230" s="361">
        <f t="shared" ref="N230" si="274">SUM(N228:N229)</f>
        <v>0</v>
      </c>
      <c r="O230" s="361"/>
      <c r="P230" s="361">
        <f t="shared" ref="P230" si="275">SUM(P228:P229)</f>
        <v>0</v>
      </c>
      <c r="Q230" s="361"/>
      <c r="R230" s="361">
        <f t="shared" ref="R230" si="276">SUM(R228:R229)</f>
        <v>0</v>
      </c>
      <c r="S230" s="361"/>
      <c r="T230" s="485">
        <f t="shared" si="261"/>
        <v>0</v>
      </c>
      <c r="U230" s="519" t="s">
        <v>228</v>
      </c>
    </row>
    <row r="231" spans="1:24" ht="12.75" customHeight="1" x14ac:dyDescent="0.25">
      <c r="A231" s="490" t="str">
        <f>A$17</f>
        <v>Kopējās izmaksas</v>
      </c>
      <c r="B231" s="491">
        <f>B227+B230</f>
        <v>0</v>
      </c>
      <c r="C231" s="491"/>
      <c r="D231" s="491">
        <f t="shared" ref="D231:R231" si="277">D227+D230</f>
        <v>0</v>
      </c>
      <c r="E231" s="491"/>
      <c r="F231" s="491">
        <f t="shared" si="277"/>
        <v>0</v>
      </c>
      <c r="G231" s="491"/>
      <c r="H231" s="491">
        <f t="shared" si="277"/>
        <v>0</v>
      </c>
      <c r="I231" s="491"/>
      <c r="J231" s="491">
        <f t="shared" si="277"/>
        <v>0</v>
      </c>
      <c r="K231" s="491"/>
      <c r="L231" s="491">
        <f t="shared" si="277"/>
        <v>0</v>
      </c>
      <c r="M231" s="491"/>
      <c r="N231" s="491">
        <f t="shared" si="277"/>
        <v>0</v>
      </c>
      <c r="O231" s="491"/>
      <c r="P231" s="491">
        <f t="shared" si="277"/>
        <v>0</v>
      </c>
      <c r="Q231" s="491"/>
      <c r="R231" s="491">
        <f t="shared" si="277"/>
        <v>0</v>
      </c>
      <c r="S231" s="491"/>
      <c r="T231" s="485">
        <f>SUM(B231:R231)</f>
        <v>0</v>
      </c>
      <c r="U231" s="519" t="s">
        <v>228</v>
      </c>
    </row>
    <row r="232" spans="1:24" x14ac:dyDescent="0.2">
      <c r="A232" s="523" t="s">
        <v>439</v>
      </c>
      <c r="B232" s="524" t="e">
        <f>B227*$L$216*$W$21</f>
        <v>#DIV/0!</v>
      </c>
      <c r="C232" s="524"/>
      <c r="D232" s="524" t="e">
        <f>D227*$L$216*$W$21</f>
        <v>#DIV/0!</v>
      </c>
      <c r="E232" s="524"/>
      <c r="F232" s="524" t="e">
        <f>F227*$L$216*$W$21</f>
        <v>#DIV/0!</v>
      </c>
      <c r="G232" s="524"/>
      <c r="H232" s="524" t="e">
        <f>H227*$L$216*$W$21</f>
        <v>#DIV/0!</v>
      </c>
      <c r="I232" s="524"/>
      <c r="J232" s="524" t="e">
        <f>J227*$L$216*$W$21</f>
        <v>#DIV/0!</v>
      </c>
      <c r="K232" s="524"/>
      <c r="L232" s="524" t="e">
        <f>L227*$L$216*$W$21</f>
        <v>#DIV/0!</v>
      </c>
      <c r="M232" s="524"/>
      <c r="N232" s="524" t="e">
        <f>N227*$L$216*$W$21</f>
        <v>#DIV/0!</v>
      </c>
      <c r="O232" s="524"/>
      <c r="P232" s="524" t="e">
        <f>P227*$L$216*$W$21</f>
        <v>#DIV/0!</v>
      </c>
      <c r="Q232" s="524"/>
      <c r="R232" s="524" t="e">
        <f>R227*$L$216*$W$21</f>
        <v>#DIV/0!</v>
      </c>
      <c r="T232" s="525" t="e">
        <f>IF(X216=1,0,SUM(B232:R232))</f>
        <v>#DIV/0!</v>
      </c>
    </row>
    <row r="233" spans="1:24" x14ac:dyDescent="0.2">
      <c r="A233" s="523" t="s">
        <v>230</v>
      </c>
      <c r="B233" s="524">
        <f>IF(B24=2,'1.2.2.C. Partneris-2'!I36,'1.2.2.C. Partneris-2'!I36*B24)</f>
        <v>0</v>
      </c>
      <c r="C233" s="524"/>
      <c r="D233" s="524">
        <f>IF(D24=2,'1.2.2.C. Partneris-2'!K36+'1.2.2.C. Partneris-2'!I36,'1.2.2.C. Partneris-2'!K36*D24)</f>
        <v>0</v>
      </c>
      <c r="E233" s="524"/>
      <c r="F233" s="524">
        <f>IF(F24=2,'1.2.2.C. Partneris-2'!M36+'1.2.2.C. Partneris-2'!K36+'1.2.2.C. Partneris-2'!I36,'1.2.2.C. Partneris-2'!M36*F24)</f>
        <v>0</v>
      </c>
      <c r="G233" s="524"/>
      <c r="H233" s="524">
        <f>IF(H24=2,'1.2.2.C. Partneris-2'!O36+'1.2.2.C. Partneris-2'!M36+'1.2.2.C. Partneris-2'!K36+'1.2.2.C. Partneris-2'!I36,'1.2.2.C. Partneris-2'!O36*H24)</f>
        <v>0</v>
      </c>
      <c r="I233" s="524"/>
      <c r="J233" s="524">
        <f>IF(J24=2,'1.2.2.C. Partneris-2'!Q36,'1.2.2.C. Partneris-2'!Q36*J24)</f>
        <v>0</v>
      </c>
      <c r="K233" s="524"/>
      <c r="L233" s="524">
        <f>IF(L24=2,'1.2.2.C. Partneris-2'!S36,'1.2.2.C. Partneris-2'!S36*L24)</f>
        <v>0</v>
      </c>
      <c r="M233" s="524"/>
      <c r="N233" s="524">
        <f>IF(N24=2,'1.2.2.C. Partneris-2'!U36,'1.2.2.C. Partneris-2'!U36*N24)</f>
        <v>0</v>
      </c>
      <c r="O233" s="524"/>
      <c r="P233" s="524">
        <f>IF(P24=2,'1.2.2.C. Partneris-2'!W36,'1.2.2.C. Partneris-2'!W36*P24)</f>
        <v>0</v>
      </c>
      <c r="Q233" s="524"/>
      <c r="R233" s="524">
        <f>IF(R24=2,'1.2.2.C. Partneris-2'!Y36,'1.2.2.C. Partneris-2'!Y36*R24)</f>
        <v>0</v>
      </c>
    </row>
    <row r="235" spans="1:24" ht="18.75" customHeight="1" x14ac:dyDescent="0.2">
      <c r="A235" s="527" t="s">
        <v>483</v>
      </c>
      <c r="B235" s="509">
        <f>'1.3.1. Atbalsts-14.vai 41.p.'!C3</f>
        <v>0</v>
      </c>
      <c r="C235" s="510"/>
      <c r="D235" s="510"/>
      <c r="E235" s="510"/>
      <c r="F235" s="509">
        <f>'1.3.1. Atbalsts-14.vai 41.p.'!H3</f>
        <v>0</v>
      </c>
      <c r="G235" s="510"/>
      <c r="H235" s="511"/>
      <c r="I235" s="510"/>
      <c r="J235" s="511" t="s">
        <v>308</v>
      </c>
      <c r="K235" s="510"/>
      <c r="L235" s="513">
        <f>'1.3.1. Atbalsts-14.vai 41.p.'!C10</f>
        <v>0.6</v>
      </c>
      <c r="M235" s="510"/>
      <c r="N235" s="514" t="s">
        <v>485</v>
      </c>
      <c r="O235" s="510"/>
      <c r="P235" s="511"/>
      <c r="Q235" s="510"/>
      <c r="R235" s="511"/>
      <c r="S235" s="510"/>
      <c r="T235" s="652">
        <f>'1.3.1. Atbalsts-14.vai 41.p.'!N3</f>
        <v>0</v>
      </c>
      <c r="U235" s="652"/>
      <c r="W235" s="386">
        <f>IF(F235=Dati!$J$3,1,IF(F235=Dati!$J$4,2,IF(F235=Dati!$J$5,3,0)))</f>
        <v>0</v>
      </c>
      <c r="X235" s="386">
        <f>IF(T235="Nr.651/2014 41. pantam",1,0)</f>
        <v>0</v>
      </c>
    </row>
    <row r="236" spans="1:24" x14ac:dyDescent="0.2">
      <c r="A236" s="476" t="s">
        <v>221</v>
      </c>
      <c r="B236" s="477">
        <f>B$3</f>
        <v>2023</v>
      </c>
      <c r="C236" s="477"/>
      <c r="D236" s="477">
        <f>D$3</f>
        <v>2024</v>
      </c>
      <c r="E236" s="477"/>
      <c r="F236" s="477">
        <f>F$3</f>
        <v>2025</v>
      </c>
      <c r="G236" s="477"/>
      <c r="H236" s="477" t="str">
        <f>H$3</f>
        <v>X</v>
      </c>
      <c r="I236" s="477"/>
      <c r="J236" s="477" t="str">
        <f>J$3</f>
        <v>X</v>
      </c>
      <c r="K236" s="477"/>
      <c r="L236" s="477" t="str">
        <f>L$3</f>
        <v>X</v>
      </c>
      <c r="M236" s="477"/>
      <c r="N236" s="477" t="str">
        <f>N$3</f>
        <v>X</v>
      </c>
      <c r="O236" s="477"/>
      <c r="P236" s="477" t="str">
        <f>P$3</f>
        <v>X</v>
      </c>
      <c r="Q236" s="477"/>
      <c r="R236" s="477" t="str">
        <f>R$3</f>
        <v>X</v>
      </c>
      <c r="S236" s="477"/>
      <c r="T236" s="477"/>
      <c r="U236" s="477"/>
    </row>
    <row r="237" spans="1:24" x14ac:dyDescent="0.2">
      <c r="A237" s="515"/>
      <c r="B237" s="478" t="s">
        <v>222</v>
      </c>
      <c r="C237" s="478"/>
      <c r="D237" s="478" t="s">
        <v>222</v>
      </c>
      <c r="E237" s="478"/>
      <c r="F237" s="478" t="s">
        <v>222</v>
      </c>
      <c r="G237" s="478"/>
      <c r="H237" s="478" t="s">
        <v>222</v>
      </c>
      <c r="I237" s="478"/>
      <c r="J237" s="478" t="s">
        <v>222</v>
      </c>
      <c r="K237" s="478"/>
      <c r="L237" s="478" t="s">
        <v>222</v>
      </c>
      <c r="M237" s="478"/>
      <c r="N237" s="478" t="s">
        <v>222</v>
      </c>
      <c r="O237" s="478"/>
      <c r="P237" s="478" t="s">
        <v>222</v>
      </c>
      <c r="Q237" s="478"/>
      <c r="R237" s="478" t="s">
        <v>222</v>
      </c>
      <c r="S237" s="478"/>
      <c r="T237" s="478" t="s">
        <v>112</v>
      </c>
      <c r="U237" s="478" t="s">
        <v>59</v>
      </c>
    </row>
    <row r="238" spans="1:24" ht="12.75" customHeight="1" x14ac:dyDescent="0.2">
      <c r="A238" s="516" t="str">
        <f>A$5</f>
        <v>Attīstības un noturības mehānisma finansējums</v>
      </c>
      <c r="B238" s="517">
        <f>(B246*$L$235)*$W$20</f>
        <v>0</v>
      </c>
      <c r="C238" s="517"/>
      <c r="D238" s="517">
        <f t="shared" ref="D238:S238" si="278">(D246*$L$235)*$W$20</f>
        <v>0</v>
      </c>
      <c r="E238" s="517"/>
      <c r="F238" s="517">
        <f t="shared" ref="F238:S238" si="279">(F246*$L$235)*$W$20</f>
        <v>0</v>
      </c>
      <c r="G238" s="517"/>
      <c r="H238" s="517">
        <f t="shared" ref="H238:S238" si="280">(H246*$L$235)*$W$20</f>
        <v>0</v>
      </c>
      <c r="I238" s="517"/>
      <c r="J238" s="517">
        <f t="shared" ref="J238:S238" si="281">(J246*$L$235)*$W$20</f>
        <v>0</v>
      </c>
      <c r="K238" s="517"/>
      <c r="L238" s="517">
        <f t="shared" ref="L238:S238" si="282">(L246*$L$235)*$W$20</f>
        <v>0</v>
      </c>
      <c r="M238" s="517"/>
      <c r="N238" s="517">
        <f t="shared" ref="N238:S238" si="283">(N246*$L$235)*$W$20</f>
        <v>0</v>
      </c>
      <c r="O238" s="517"/>
      <c r="P238" s="517">
        <f t="shared" ref="P238:S238" si="284">(P246*$L$235)*$W$20</f>
        <v>0</v>
      </c>
      <c r="Q238" s="517"/>
      <c r="R238" s="517">
        <f t="shared" ref="R238:S238" si="285">(R246*$L$235)*$W$20</f>
        <v>0</v>
      </c>
      <c r="S238" s="517"/>
      <c r="T238" s="481">
        <f>SUM(B238:R238)</f>
        <v>0</v>
      </c>
      <c r="U238" s="482" t="e">
        <f>T238/$T$246</f>
        <v>#DIV/0!</v>
      </c>
    </row>
    <row r="239" spans="1:24" ht="12.75" hidden="1" customHeight="1" x14ac:dyDescent="0.2">
      <c r="A239" s="604">
        <f>A$6</f>
        <v>0</v>
      </c>
      <c r="B239" s="517"/>
      <c r="C239" s="517"/>
      <c r="D239" s="517"/>
      <c r="E239" s="517"/>
      <c r="F239" s="517"/>
      <c r="G239" s="517"/>
      <c r="H239" s="517"/>
      <c r="I239" s="517"/>
      <c r="J239" s="517"/>
      <c r="K239" s="517"/>
      <c r="L239" s="517"/>
      <c r="M239" s="517"/>
      <c r="N239" s="517"/>
      <c r="O239" s="517"/>
      <c r="P239" s="517"/>
      <c r="Q239" s="517"/>
      <c r="R239" s="517"/>
      <c r="S239" s="517"/>
      <c r="T239" s="481"/>
      <c r="U239" s="482"/>
    </row>
    <row r="240" spans="1:24" ht="12.75" hidden="1" customHeight="1" x14ac:dyDescent="0.2">
      <c r="A240" s="604" t="str">
        <f>A$7</f>
        <v>Valsts budžeta finansējums</v>
      </c>
      <c r="B240" s="517"/>
      <c r="C240" s="517"/>
      <c r="D240" s="517"/>
      <c r="E240" s="517"/>
      <c r="F240" s="517"/>
      <c r="G240" s="517"/>
      <c r="H240" s="517"/>
      <c r="I240" s="517"/>
      <c r="J240" s="517"/>
      <c r="K240" s="517"/>
      <c r="L240" s="517"/>
      <c r="M240" s="517"/>
      <c r="N240" s="517"/>
      <c r="O240" s="517"/>
      <c r="P240" s="517"/>
      <c r="Q240" s="517"/>
      <c r="R240" s="517"/>
      <c r="S240" s="517"/>
      <c r="T240" s="481">
        <f t="shared" ref="T240:T245" si="286">SUM(B240:R240)</f>
        <v>0</v>
      </c>
      <c r="U240" s="482" t="e">
        <f t="shared" ref="U240:U246" si="287">T240/$T$246</f>
        <v>#DIV/0!</v>
      </c>
    </row>
    <row r="241" spans="1:24" ht="12.75" hidden="1" customHeight="1" x14ac:dyDescent="0.2">
      <c r="A241" s="604" t="str">
        <f>A$8</f>
        <v>Valsts budžeta dotācija pašvaldībām</v>
      </c>
      <c r="B241" s="518"/>
      <c r="C241" s="518"/>
      <c r="D241" s="518"/>
      <c r="E241" s="518"/>
      <c r="F241" s="518"/>
      <c r="G241" s="518"/>
      <c r="H241" s="518"/>
      <c r="I241" s="518"/>
      <c r="J241" s="518"/>
      <c r="K241" s="518"/>
      <c r="L241" s="518"/>
      <c r="M241" s="518"/>
      <c r="N241" s="518"/>
      <c r="O241" s="518"/>
      <c r="P241" s="518"/>
      <c r="Q241" s="518"/>
      <c r="R241" s="518"/>
      <c r="S241" s="518"/>
      <c r="T241" s="481">
        <f t="shared" si="286"/>
        <v>0</v>
      </c>
      <c r="U241" s="482" t="e">
        <f t="shared" si="287"/>
        <v>#DIV/0!</v>
      </c>
    </row>
    <row r="242" spans="1:24" ht="12.75" customHeight="1" x14ac:dyDescent="0.2">
      <c r="A242" s="483" t="str">
        <f>A$9</f>
        <v>Pašvaldības finansējums</v>
      </c>
      <c r="B242" s="518">
        <f>IF($X$235=1,IF($W$235=1,B246-B238,0),0)</f>
        <v>0</v>
      </c>
      <c r="C242" s="518"/>
      <c r="D242" s="518">
        <f t="shared" ref="D242:S242" si="288">IF($X$235=1,IF($W$235=1,D246-D238,0),0)</f>
        <v>0</v>
      </c>
      <c r="E242" s="518"/>
      <c r="F242" s="518">
        <f t="shared" ref="F242:S242" si="289">IF($X$235=1,IF($W$235=1,F246-F238,0),0)</f>
        <v>0</v>
      </c>
      <c r="G242" s="518"/>
      <c r="H242" s="518">
        <f t="shared" ref="H242:S242" si="290">IF($X$235=1,IF($W$235=1,H246-H238,0),0)</f>
        <v>0</v>
      </c>
      <c r="I242" s="518"/>
      <c r="J242" s="518">
        <f t="shared" ref="J242:S242" si="291">IF($X$235=1,IF($W$235=1,J246-J238,0),0)</f>
        <v>0</v>
      </c>
      <c r="K242" s="518"/>
      <c r="L242" s="518">
        <f t="shared" ref="L242:S242" si="292">IF($X$235=1,IF($W$235=1,L246-L238,0),0)</f>
        <v>0</v>
      </c>
      <c r="M242" s="518"/>
      <c r="N242" s="518">
        <f t="shared" ref="N242:S242" si="293">IF($X$235=1,IF($W$235=1,N246-N238,0),0)</f>
        <v>0</v>
      </c>
      <c r="O242" s="518"/>
      <c r="P242" s="518">
        <f t="shared" ref="P242:S242" si="294">IF($X$235=1,IF($W$235=1,P246-P238,0),0)</f>
        <v>0</v>
      </c>
      <c r="Q242" s="518"/>
      <c r="R242" s="518">
        <f t="shared" ref="R242:S242" si="295">IF($X$235=1,IF($W$235=1,R246-R238,0),0)</f>
        <v>0</v>
      </c>
      <c r="S242" s="518"/>
      <c r="T242" s="481">
        <f t="shared" si="286"/>
        <v>0</v>
      </c>
      <c r="U242" s="482" t="e">
        <f t="shared" si="287"/>
        <v>#DIV/0!</v>
      </c>
    </row>
    <row r="243" spans="1:24" s="305" customFormat="1" ht="12.75" customHeight="1" x14ac:dyDescent="0.2">
      <c r="A243" s="483" t="str">
        <f>A$10</f>
        <v>Cits publiskais finansējums</v>
      </c>
      <c r="B243" s="518">
        <f>IF($X$235=0,0,IF($W$235=2,B246-B238,0))</f>
        <v>0</v>
      </c>
      <c r="C243" s="518"/>
      <c r="D243" s="518">
        <f t="shared" ref="D243:S243" si="296">IF($X$235=0,0,IF($W$235=2,D246-D238,0))</f>
        <v>0</v>
      </c>
      <c r="E243" s="518"/>
      <c r="F243" s="518">
        <f t="shared" ref="F243:S243" si="297">IF($X$235=0,0,IF($W$235=2,F246-F238,0))</f>
        <v>0</v>
      </c>
      <c r="G243" s="518"/>
      <c r="H243" s="518">
        <f t="shared" ref="H243:S243" si="298">IF($X$235=0,0,IF($W$235=2,H246-H238,0))</f>
        <v>0</v>
      </c>
      <c r="I243" s="518"/>
      <c r="J243" s="518">
        <f t="shared" ref="J243:S243" si="299">IF($X$235=0,0,IF($W$235=2,J246-J238,0))</f>
        <v>0</v>
      </c>
      <c r="K243" s="518"/>
      <c r="L243" s="518">
        <f t="shared" ref="L243:S243" si="300">IF($X$235=0,0,IF($W$235=2,L246-L238,0))</f>
        <v>0</v>
      </c>
      <c r="M243" s="518"/>
      <c r="N243" s="518">
        <f t="shared" ref="N243:S243" si="301">IF($X$235=0,0,IF($W$235=2,N246-N238,0))</f>
        <v>0</v>
      </c>
      <c r="O243" s="518"/>
      <c r="P243" s="518">
        <f t="shared" ref="P243:S243" si="302">IF($X$235=0,0,IF($W$235=2,P246-P238,0))</f>
        <v>0</v>
      </c>
      <c r="Q243" s="518"/>
      <c r="R243" s="518">
        <f t="shared" ref="R243:S243" si="303">IF($X$235=0,0,IF($W$235=2,R246-R238,0))</f>
        <v>0</v>
      </c>
      <c r="S243" s="518"/>
      <c r="T243" s="481">
        <f t="shared" si="286"/>
        <v>0</v>
      </c>
      <c r="U243" s="482" t="e">
        <f t="shared" si="287"/>
        <v>#DIV/0!</v>
      </c>
    </row>
    <row r="244" spans="1:24" ht="12.75" customHeight="1" x14ac:dyDescent="0.2">
      <c r="A244" s="484" t="str">
        <f>A$11</f>
        <v>Publiskās attiecināmās izmaksas</v>
      </c>
      <c r="B244" s="361">
        <f>SUM(B238:B243)</f>
        <v>0</v>
      </c>
      <c r="C244" s="361"/>
      <c r="D244" s="361">
        <f t="shared" ref="D244:R244" si="304">SUM(D238:D243)</f>
        <v>0</v>
      </c>
      <c r="E244" s="361"/>
      <c r="F244" s="361">
        <f t="shared" si="304"/>
        <v>0</v>
      </c>
      <c r="G244" s="361"/>
      <c r="H244" s="361">
        <f t="shared" si="304"/>
        <v>0</v>
      </c>
      <c r="I244" s="361"/>
      <c r="J244" s="361">
        <f t="shared" si="304"/>
        <v>0</v>
      </c>
      <c r="K244" s="361"/>
      <c r="L244" s="361">
        <f t="shared" si="304"/>
        <v>0</v>
      </c>
      <c r="M244" s="361"/>
      <c r="N244" s="361">
        <f t="shared" si="304"/>
        <v>0</v>
      </c>
      <c r="O244" s="361"/>
      <c r="P244" s="361">
        <f t="shared" si="304"/>
        <v>0</v>
      </c>
      <c r="Q244" s="361"/>
      <c r="R244" s="361">
        <f t="shared" si="304"/>
        <v>0</v>
      </c>
      <c r="S244" s="361"/>
      <c r="T244" s="485">
        <f t="shared" si="286"/>
        <v>0</v>
      </c>
      <c r="U244" s="482" t="e">
        <f t="shared" si="287"/>
        <v>#DIV/0!</v>
      </c>
    </row>
    <row r="245" spans="1:24" ht="12.75" customHeight="1" x14ac:dyDescent="0.2">
      <c r="A245" s="483" t="str">
        <f>A$12</f>
        <v>Privātais finansējums</v>
      </c>
      <c r="B245" s="518">
        <f>IF($X$235=0,B246-B238,IF($W$235=1,0,IF($W$235=2,0,B246-B238-B243)))</f>
        <v>0</v>
      </c>
      <c r="C245" s="518"/>
      <c r="D245" s="518">
        <f t="shared" ref="D245" si="305">IF($X$235=0,D246-D238,IF($W$235=1,0,IF($W$235=2,0,D246-D238-D243)))</f>
        <v>0</v>
      </c>
      <c r="E245" s="518"/>
      <c r="F245" s="518">
        <f t="shared" ref="F245" si="306">IF($X$235=0,F246-F238,IF($W$235=1,0,IF($W$235=2,0,F246-F238-F243)))</f>
        <v>0</v>
      </c>
      <c r="G245" s="518"/>
      <c r="H245" s="518">
        <f t="shared" ref="H245" si="307">IF($X$235=0,H246-H238,IF($W$235=1,0,IF($W$235=2,0,H246-H238-H243)))</f>
        <v>0</v>
      </c>
      <c r="I245" s="518"/>
      <c r="J245" s="518">
        <f t="shared" ref="J245" si="308">IF($X$235=0,J246-J238,IF($W$235=1,0,IF($W$235=2,0,J246-J238-J243)))</f>
        <v>0</v>
      </c>
      <c r="K245" s="518"/>
      <c r="L245" s="518">
        <f t="shared" ref="L245" si="309">IF($X$235=0,L246-L238,IF($W$235=1,0,IF($W$235=2,0,L246-L238-L243)))</f>
        <v>0</v>
      </c>
      <c r="M245" s="518"/>
      <c r="N245" s="518">
        <f t="shared" ref="N245" si="310">IF($X$235=0,N246-N238,IF($W$235=1,0,IF($W$235=2,0,N246-N238-N243)))</f>
        <v>0</v>
      </c>
      <c r="O245" s="518"/>
      <c r="P245" s="518">
        <f t="shared" ref="P245" si="311">IF($X$235=0,P246-P238,IF($W$235=1,0,IF($W$235=2,0,P246-P238-P243)))</f>
        <v>0</v>
      </c>
      <c r="Q245" s="518"/>
      <c r="R245" s="518">
        <f t="shared" ref="R245" si="312">IF($X$235=0,R246-R238,IF($W$235=1,0,IF($W$235=2,0,R246-R238-R243)))</f>
        <v>0</v>
      </c>
      <c r="S245" s="518"/>
      <c r="T245" s="481">
        <f t="shared" si="286"/>
        <v>0</v>
      </c>
      <c r="U245" s="482" t="e">
        <f t="shared" si="287"/>
        <v>#DIV/0!</v>
      </c>
    </row>
    <row r="246" spans="1:24" ht="12.75" customHeight="1" x14ac:dyDescent="0.2">
      <c r="A246" s="484" t="str">
        <f>A$13</f>
        <v>Kopējās attiecināmās izmaksas</v>
      </c>
      <c r="B246" s="361">
        <f>IF($X$235=1,IF(B24=2,'1.3.1. Atbalsts-14.vai 41.p.'!H39,'1.3.1. Atbalsts-14.vai 41.p.'!H39*B24),IF(B24=2,'1.3.1. Atbalsts-14.vai 41.p.'!H36,'1.3.1. Atbalsts-14.vai 41.p.'!H36*B24))</f>
        <v>0</v>
      </c>
      <c r="C246" s="361"/>
      <c r="D246" s="361">
        <f>IF($X$235=1,IF(D24=2,'1.3.1. Atbalsts-14.vai 41.p.'!J39+'1.3.1. Atbalsts-14.vai 41.p.'!H39,'1.3.1. Atbalsts-14.vai 41.p.'!J39*D24),IF(D24=2,'1.3.1. Atbalsts-14.vai 41.p.'!J36+'1.3.1. Atbalsts-14.vai 41.p.'!H36,'1.3.1. Atbalsts-14.vai 41.p.'!J36*D24))</f>
        <v>0</v>
      </c>
      <c r="E246" s="361"/>
      <c r="F246" s="361">
        <f>IF($X$235=1,IF(F24=2,'1.3.1. Atbalsts-14.vai 41.p.'!L39+'1.3.1. Atbalsts-14.vai 41.p.'!J39+'1.3.1. Atbalsts-14.vai 41.p.'!H39,'1.3.1. Atbalsts-14.vai 41.p.'!L39*F24),IF(F24=2,'1.3.1. Atbalsts-14.vai 41.p.'!L36+'1.3.1. Atbalsts-14.vai 41.p.'!J36+'1.3.1. Atbalsts-14.vai 41.p.'!H36,'1.3.1. Atbalsts-14.vai 41.p.'!L36*F24))</f>
        <v>0</v>
      </c>
      <c r="G246" s="361"/>
      <c r="H246" s="361">
        <f>IF($X$235=1,IF(H24=2,'1.3.1. Atbalsts-14.vai 41.p.'!N39+'1.3.1. Atbalsts-14.vai 41.p.'!L39+'1.3.1. Atbalsts-14.vai 41.p.'!J39+'1.3.1. Atbalsts-14.vai 41.p.'!H39,'1.3.1. Atbalsts-14.vai 41.p.'!N39*H24),IF(H24=2,'1.3.1. Atbalsts-14.vai 41.p.'!N36+'1.3.1. Atbalsts-14.vai 41.p.'!L36+'1.3.1. Atbalsts-14.vai 41.p.'!J36+'1.3.1. Atbalsts-14.vai 41.p.'!H36,'1.3.1. Atbalsts-14.vai 41.p.'!N36*H24))</f>
        <v>0</v>
      </c>
      <c r="I246" s="361"/>
      <c r="J246" s="361">
        <f>IF(J24=2,'1.3.1. Atbalsts-14.vai 41.p.'!P39,'1.3.1. Atbalsts-14.vai 41.p.'!P39*J24)</f>
        <v>0</v>
      </c>
      <c r="K246" s="361"/>
      <c r="L246" s="361">
        <f>IF(L24=2,'1.3.1. Atbalsts-14.vai 41.p.'!R39,'1.3.1. Atbalsts-14.vai 41.p.'!R39*L24)</f>
        <v>0</v>
      </c>
      <c r="M246" s="361"/>
      <c r="N246" s="361">
        <f>IF(N24=2,'1.3.1. Atbalsts-14.vai 41.p.'!T39,'1.3.1. Atbalsts-14.vai 41.p.'!T39*N24)</f>
        <v>0</v>
      </c>
      <c r="O246" s="361"/>
      <c r="P246" s="361">
        <f>IF(P24=2,'1.3.1. Atbalsts-14.vai 41.p.'!V39,'1.3.1. Atbalsts-14.vai 41.p.'!V39*P24)</f>
        <v>0</v>
      </c>
      <c r="Q246" s="361"/>
      <c r="R246" s="361">
        <f>IF(R24=2,'1.3.1. Atbalsts-14.vai 41.p.'!X39,'1.3.1. Atbalsts-14.vai 41.p.'!X39*R24)</f>
        <v>0</v>
      </c>
      <c r="S246" s="361"/>
      <c r="T246" s="485">
        <f>SUM(B246:R246)</f>
        <v>0</v>
      </c>
      <c r="U246" s="482" t="e">
        <f t="shared" si="287"/>
        <v>#DIV/0!</v>
      </c>
    </row>
    <row r="247" spans="1:24" ht="12.75" hidden="1" customHeight="1" x14ac:dyDescent="0.2">
      <c r="A247" s="604" t="str">
        <f>A$14</f>
        <v>Publiskās neattiecināmās izmaksas</v>
      </c>
      <c r="B247" s="520"/>
      <c r="C247" s="520"/>
      <c r="D247" s="520"/>
      <c r="E247" s="520"/>
      <c r="F247" s="520"/>
      <c r="G247" s="520"/>
      <c r="H247" s="520"/>
      <c r="I247" s="520"/>
      <c r="J247" s="520"/>
      <c r="K247" s="520"/>
      <c r="L247" s="520"/>
      <c r="M247" s="520"/>
      <c r="N247" s="520"/>
      <c r="O247" s="520"/>
      <c r="P247" s="520"/>
      <c r="Q247" s="520"/>
      <c r="R247" s="520"/>
      <c r="S247" s="520"/>
      <c r="T247" s="481">
        <f t="shared" ref="T247:T249" si="313">SUM(B247:R247)</f>
        <v>0</v>
      </c>
      <c r="U247" s="519" t="s">
        <v>228</v>
      </c>
    </row>
    <row r="248" spans="1:24" ht="12.75" hidden="1" customHeight="1" x14ac:dyDescent="0.2">
      <c r="A248" s="604" t="str">
        <f>A$15</f>
        <v>Privātās neattiecināmās izmaksas</v>
      </c>
      <c r="B248" s="518">
        <f>IF(X235=1,IF(B24=2,'1.3.1. Atbalsts-14.vai 41.p.'!I39,'1.3.1. Atbalsts-14.vai 41.p.'!I39*B24),IF(B24=2,'1.3.1. Atbalsts-14.vai 41.p.'!I36,'1.3.1. Atbalsts-14.vai 41.p.'!I36*B24))</f>
        <v>0</v>
      </c>
      <c r="C248" s="518"/>
      <c r="D248" s="518">
        <f>IF($X$235=1,IF(D24=2,'1.3.1. Atbalsts-14.vai 41.p.'!K39+'1.3.1. Atbalsts-14.vai 41.p.'!I39,'1.3.1. Atbalsts-14.vai 41.p.'!K39*D24),IF(D24=2,'1.3.1. Atbalsts-14.vai 41.p.'!K36+'1.3.1. Atbalsts-14.vai 41.p.'!I36,'1.3.1. Atbalsts-14.vai 41.p.'!K36*D24))</f>
        <v>0</v>
      </c>
      <c r="E248" s="518"/>
      <c r="F248" s="518">
        <f>IF($X$235=1,IF(F24=2,'1.3.1. Atbalsts-14.vai 41.p.'!M39+'1.3.1. Atbalsts-14.vai 41.p.'!K39+'1.3.1. Atbalsts-14.vai 41.p.'!I39,'1.3.1. Atbalsts-14.vai 41.p.'!M39*F24),IF(F24=2,'1.3.1. Atbalsts-14.vai 41.p.'!M36+'1.3.1. Atbalsts-14.vai 41.p.'!K36+'1.3.1. Atbalsts-14.vai 41.p.'!I36,'1.3.1. Atbalsts-14.vai 41.p.'!M36*F24))</f>
        <v>0</v>
      </c>
      <c r="G248" s="518"/>
      <c r="H248" s="518">
        <f>IF($X$235=1,IF(H24=2,'1.3.1. Atbalsts-14.vai 41.p.'!O39+'1.3.1. Atbalsts-14.vai 41.p.'!M39+'1.3.1. Atbalsts-14.vai 41.p.'!K39+'1.3.1. Atbalsts-14.vai 41.p.'!I39,'1.3.1. Atbalsts-14.vai 41.p.'!O39*H24),IF(H24=2,'1.3.1. Atbalsts-14.vai 41.p.'!O36+'1.3.1. Atbalsts-14.vai 41.p.'!M36+'1.3.1. Atbalsts-14.vai 41.p.'!K36+'1.3.1. Atbalsts-14.vai 41.p.'!I36,'1.3.1. Atbalsts-14.vai 41.p.'!O36*H24))</f>
        <v>0</v>
      </c>
      <c r="I248" s="518"/>
      <c r="J248" s="518">
        <f>IF(J24=2,'1.3.1. Atbalsts-14.vai 41.p.'!Q39,'1.3.1. Atbalsts-14.vai 41.p.'!Q39*J24)</f>
        <v>0</v>
      </c>
      <c r="K248" s="518"/>
      <c r="L248" s="518">
        <f>IF(L24=2,'1.3.1. Atbalsts-14.vai 41.p.'!S39,'1.3.1. Atbalsts-14.vai 41.p.'!S39*L24)</f>
        <v>0</v>
      </c>
      <c r="M248" s="518"/>
      <c r="N248" s="518">
        <f>IF(N24=2,'1.3.1. Atbalsts-14.vai 41.p.'!U39,'1.3.1. Atbalsts-14.vai 41.p.'!U39*N24)</f>
        <v>0</v>
      </c>
      <c r="O248" s="518"/>
      <c r="P248" s="518">
        <f>IF(P24=2,'1.3.1. Atbalsts-14.vai 41.p.'!W39,'1.3.1. Atbalsts-14.vai 41.p.'!W39*P24)</f>
        <v>0</v>
      </c>
      <c r="Q248" s="518"/>
      <c r="R248" s="518">
        <f>IF(R24=2,'1.3.1. Atbalsts-14.vai 41.p.'!Y39,'1.3.1. Atbalsts-14.vai 41.p.'!Y39*R24)</f>
        <v>0</v>
      </c>
      <c r="S248" s="518"/>
      <c r="T248" s="481">
        <f t="shared" si="313"/>
        <v>0</v>
      </c>
      <c r="U248" s="519" t="s">
        <v>228</v>
      </c>
    </row>
    <row r="249" spans="1:24" ht="12.75" customHeight="1" x14ac:dyDescent="0.2">
      <c r="A249" s="484" t="str">
        <f>A$16</f>
        <v>Finansējuma saņēmēja papildu ieguldījumi</v>
      </c>
      <c r="B249" s="361">
        <f>SUM(B247:B248)</f>
        <v>0</v>
      </c>
      <c r="C249" s="361"/>
      <c r="D249" s="361">
        <f t="shared" ref="D249:R249" si="314">SUM(D247:D248)</f>
        <v>0</v>
      </c>
      <c r="E249" s="361"/>
      <c r="F249" s="361">
        <f t="shared" si="314"/>
        <v>0</v>
      </c>
      <c r="G249" s="361"/>
      <c r="H249" s="361">
        <f t="shared" si="314"/>
        <v>0</v>
      </c>
      <c r="I249" s="361"/>
      <c r="J249" s="361">
        <f t="shared" si="314"/>
        <v>0</v>
      </c>
      <c r="K249" s="361"/>
      <c r="L249" s="361">
        <f t="shared" si="314"/>
        <v>0</v>
      </c>
      <c r="M249" s="361"/>
      <c r="N249" s="361">
        <f t="shared" si="314"/>
        <v>0</v>
      </c>
      <c r="O249" s="361"/>
      <c r="P249" s="361">
        <f t="shared" si="314"/>
        <v>0</v>
      </c>
      <c r="Q249" s="361"/>
      <c r="R249" s="361">
        <f t="shared" si="314"/>
        <v>0</v>
      </c>
      <c r="S249" s="361"/>
      <c r="T249" s="485">
        <f t="shared" si="313"/>
        <v>0</v>
      </c>
      <c r="U249" s="519" t="s">
        <v>228</v>
      </c>
    </row>
    <row r="250" spans="1:24" ht="12.75" customHeight="1" x14ac:dyDescent="0.25">
      <c r="A250" s="490" t="str">
        <f>A$17</f>
        <v>Kopējās izmaksas</v>
      </c>
      <c r="B250" s="491">
        <f>B246+B249</f>
        <v>0</v>
      </c>
      <c r="C250" s="491"/>
      <c r="D250" s="491">
        <f t="shared" ref="D250:R250" si="315">D246+D249</f>
        <v>0</v>
      </c>
      <c r="E250" s="491"/>
      <c r="F250" s="491">
        <f t="shared" si="315"/>
        <v>0</v>
      </c>
      <c r="G250" s="491"/>
      <c r="H250" s="491">
        <f t="shared" si="315"/>
        <v>0</v>
      </c>
      <c r="I250" s="491"/>
      <c r="J250" s="491">
        <f t="shared" si="315"/>
        <v>0</v>
      </c>
      <c r="K250" s="491"/>
      <c r="L250" s="491">
        <f t="shared" si="315"/>
        <v>0</v>
      </c>
      <c r="M250" s="491"/>
      <c r="N250" s="491">
        <f t="shared" si="315"/>
        <v>0</v>
      </c>
      <c r="O250" s="491"/>
      <c r="P250" s="491">
        <f t="shared" si="315"/>
        <v>0</v>
      </c>
      <c r="Q250" s="491"/>
      <c r="R250" s="491">
        <f t="shared" si="315"/>
        <v>0</v>
      </c>
      <c r="S250" s="491"/>
      <c r="T250" s="485">
        <f>SUM(B250:R250)</f>
        <v>0</v>
      </c>
      <c r="U250" s="519" t="s">
        <v>228</v>
      </c>
    </row>
    <row r="252" spans="1:24" ht="18.75" customHeight="1" x14ac:dyDescent="0.2">
      <c r="A252" s="527" t="s">
        <v>483</v>
      </c>
      <c r="B252" s="509">
        <f>'1.3.1. Atbalsts-14.vai 41.p.'!C3</f>
        <v>0</v>
      </c>
      <c r="C252" s="510"/>
      <c r="D252" s="510"/>
      <c r="E252" s="510"/>
      <c r="F252" s="509">
        <f>'1.3.1. Atbalsts-14.vai 41.p.'!H3</f>
        <v>0</v>
      </c>
      <c r="G252" s="510"/>
      <c r="H252" s="511"/>
      <c r="I252" s="510"/>
      <c r="J252" s="511" t="s">
        <v>308</v>
      </c>
      <c r="K252" s="510"/>
      <c r="L252" s="513">
        <f>'1.3.1. Atbalsts-14.vai 41.p.'!C22</f>
        <v>0.6</v>
      </c>
      <c r="M252" s="510"/>
      <c r="N252" s="514" t="s">
        <v>489</v>
      </c>
      <c r="O252" s="510"/>
      <c r="P252" s="511"/>
      <c r="Q252" s="510"/>
      <c r="R252" s="511"/>
      <c r="S252" s="510"/>
      <c r="T252" s="511"/>
      <c r="U252" s="511"/>
      <c r="W252" s="386">
        <f>IF(F252=Dati!$J$3,1,IF(F252=Dati!$J$4,2,IF(F252=Dati!$J$5,3,0)))</f>
        <v>0</v>
      </c>
      <c r="X252" s="386">
        <f>X235</f>
        <v>0</v>
      </c>
    </row>
    <row r="253" spans="1:24" x14ac:dyDescent="0.2">
      <c r="A253" s="476" t="s">
        <v>221</v>
      </c>
      <c r="B253" s="477">
        <f>B$3</f>
        <v>2023</v>
      </c>
      <c r="C253" s="477"/>
      <c r="D253" s="477">
        <f>D$3</f>
        <v>2024</v>
      </c>
      <c r="E253" s="477"/>
      <c r="F253" s="477">
        <f>F$3</f>
        <v>2025</v>
      </c>
      <c r="G253" s="477"/>
      <c r="H253" s="477" t="str">
        <f>H$3</f>
        <v>X</v>
      </c>
      <c r="I253" s="477"/>
      <c r="J253" s="477" t="str">
        <f>J$3</f>
        <v>X</v>
      </c>
      <c r="K253" s="477"/>
      <c r="L253" s="477" t="str">
        <f>L$3</f>
        <v>X</v>
      </c>
      <c r="M253" s="477"/>
      <c r="N253" s="477" t="str">
        <f>N$3</f>
        <v>X</v>
      </c>
      <c r="O253" s="477"/>
      <c r="P253" s="477" t="str">
        <f>P$3</f>
        <v>X</v>
      </c>
      <c r="Q253" s="477"/>
      <c r="R253" s="477" t="str">
        <f>R$3</f>
        <v>X</v>
      </c>
      <c r="S253" s="477"/>
      <c r="T253" s="477"/>
      <c r="U253" s="477"/>
    </row>
    <row r="254" spans="1:24" x14ac:dyDescent="0.2">
      <c r="A254" s="515"/>
      <c r="B254" s="478" t="s">
        <v>222</v>
      </c>
      <c r="C254" s="478"/>
      <c r="D254" s="478" t="s">
        <v>222</v>
      </c>
      <c r="E254" s="478"/>
      <c r="F254" s="478" t="s">
        <v>222</v>
      </c>
      <c r="G254" s="478"/>
      <c r="H254" s="478" t="s">
        <v>222</v>
      </c>
      <c r="I254" s="478"/>
      <c r="J254" s="478" t="s">
        <v>222</v>
      </c>
      <c r="K254" s="478"/>
      <c r="L254" s="478" t="s">
        <v>222</v>
      </c>
      <c r="M254" s="478"/>
      <c r="N254" s="478" t="s">
        <v>222</v>
      </c>
      <c r="O254" s="478"/>
      <c r="P254" s="478" t="s">
        <v>222</v>
      </c>
      <c r="Q254" s="478"/>
      <c r="R254" s="478" t="s">
        <v>222</v>
      </c>
      <c r="S254" s="478"/>
      <c r="T254" s="478" t="s">
        <v>112</v>
      </c>
      <c r="U254" s="478" t="s">
        <v>59</v>
      </c>
    </row>
    <row r="255" spans="1:24" ht="12.75" customHeight="1" x14ac:dyDescent="0.2">
      <c r="A255" s="516" t="str">
        <f>A$5</f>
        <v>Attīstības un noturības mehānisma finansējums</v>
      </c>
      <c r="B255" s="517">
        <f>(B263*$L$252)*$W$20</f>
        <v>0</v>
      </c>
      <c r="C255" s="517"/>
      <c r="D255" s="517">
        <f t="shared" ref="D255:S255" si="316">(D263*$L$252)*$W$20</f>
        <v>0</v>
      </c>
      <c r="E255" s="517"/>
      <c r="F255" s="517">
        <f t="shared" ref="F255:S255" si="317">(F263*$L$252)*$W$20</f>
        <v>0</v>
      </c>
      <c r="G255" s="517"/>
      <c r="H255" s="517">
        <f t="shared" ref="H255:S255" si="318">(H263*$L$252)*$W$20</f>
        <v>0</v>
      </c>
      <c r="I255" s="517"/>
      <c r="J255" s="517">
        <f t="shared" ref="J255:S255" si="319">(J263*$L$252)*$W$20</f>
        <v>0</v>
      </c>
      <c r="K255" s="517"/>
      <c r="L255" s="517">
        <f t="shared" ref="L255:S255" si="320">(L263*$L$252)*$W$20</f>
        <v>0</v>
      </c>
      <c r="M255" s="517"/>
      <c r="N255" s="517">
        <f t="shared" ref="N255:S255" si="321">(N263*$L$252)*$W$20</f>
        <v>0</v>
      </c>
      <c r="O255" s="517"/>
      <c r="P255" s="517">
        <f t="shared" ref="P255:S255" si="322">(P263*$L$252)*$W$20</f>
        <v>0</v>
      </c>
      <c r="Q255" s="517"/>
      <c r="R255" s="517">
        <f t="shared" ref="R255:S255" si="323">(R263*$L$252)*$W$20</f>
        <v>0</v>
      </c>
      <c r="S255" s="517"/>
      <c r="T255" s="481">
        <f>SUM(B255:R255)</f>
        <v>0</v>
      </c>
      <c r="U255" s="482" t="e">
        <f>T255/$T$263</f>
        <v>#DIV/0!</v>
      </c>
    </row>
    <row r="256" spans="1:24" ht="12.75" hidden="1" customHeight="1" x14ac:dyDescent="0.2">
      <c r="A256" s="604">
        <f>A$6</f>
        <v>0</v>
      </c>
      <c r="B256" s="517"/>
      <c r="C256" s="517"/>
      <c r="D256" s="517"/>
      <c r="E256" s="517"/>
      <c r="F256" s="517"/>
      <c r="G256" s="517"/>
      <c r="H256" s="517"/>
      <c r="I256" s="517"/>
      <c r="J256" s="517"/>
      <c r="K256" s="517"/>
      <c r="L256" s="517"/>
      <c r="M256" s="517"/>
      <c r="N256" s="517"/>
      <c r="O256" s="517"/>
      <c r="P256" s="517"/>
      <c r="Q256" s="517"/>
      <c r="R256" s="517"/>
      <c r="S256" s="517"/>
      <c r="T256" s="481"/>
      <c r="U256" s="482"/>
    </row>
    <row r="257" spans="1:24" ht="12.75" hidden="1" customHeight="1" x14ac:dyDescent="0.2">
      <c r="A257" s="604" t="str">
        <f>A$7</f>
        <v>Valsts budžeta finansējums</v>
      </c>
      <c r="B257" s="517"/>
      <c r="C257" s="517"/>
      <c r="D257" s="517"/>
      <c r="E257" s="517"/>
      <c r="F257" s="517"/>
      <c r="G257" s="517"/>
      <c r="H257" s="517"/>
      <c r="I257" s="517"/>
      <c r="J257" s="517"/>
      <c r="K257" s="517"/>
      <c r="L257" s="517"/>
      <c r="M257" s="517"/>
      <c r="N257" s="517"/>
      <c r="O257" s="517"/>
      <c r="P257" s="517"/>
      <c r="Q257" s="517"/>
      <c r="R257" s="517"/>
      <c r="S257" s="517"/>
      <c r="T257" s="481">
        <f t="shared" ref="T257:T262" si="324">SUM(B257:R257)</f>
        <v>0</v>
      </c>
      <c r="U257" s="482" t="e">
        <f t="shared" ref="U257:U263" si="325">T257/$T$263</f>
        <v>#DIV/0!</v>
      </c>
    </row>
    <row r="258" spans="1:24" ht="12.75" hidden="1" customHeight="1" x14ac:dyDescent="0.2">
      <c r="A258" s="604" t="str">
        <f>A$8</f>
        <v>Valsts budžeta dotācija pašvaldībām</v>
      </c>
      <c r="B258" s="518"/>
      <c r="C258" s="518"/>
      <c r="D258" s="518"/>
      <c r="E258" s="518"/>
      <c r="F258" s="518"/>
      <c r="G258" s="518"/>
      <c r="H258" s="518"/>
      <c r="I258" s="518"/>
      <c r="J258" s="518"/>
      <c r="K258" s="518"/>
      <c r="L258" s="518"/>
      <c r="M258" s="518"/>
      <c r="N258" s="518"/>
      <c r="O258" s="518"/>
      <c r="P258" s="518"/>
      <c r="Q258" s="518"/>
      <c r="R258" s="518"/>
      <c r="S258" s="518"/>
      <c r="T258" s="481">
        <f t="shared" si="324"/>
        <v>0</v>
      </c>
      <c r="U258" s="482" t="e">
        <f t="shared" si="325"/>
        <v>#DIV/0!</v>
      </c>
    </row>
    <row r="259" spans="1:24" ht="12.75" customHeight="1" x14ac:dyDescent="0.2">
      <c r="A259" s="483" t="str">
        <f>A$9</f>
        <v>Pašvaldības finansējums</v>
      </c>
      <c r="B259" s="518">
        <f>IF($W$252=1,B263-B255,0)</f>
        <v>0</v>
      </c>
      <c r="C259" s="518"/>
      <c r="D259" s="518">
        <f t="shared" ref="D259:S259" si="326">IF($W$252=1,D263-D255,0)</f>
        <v>0</v>
      </c>
      <c r="E259" s="518"/>
      <c r="F259" s="518">
        <f t="shared" ref="F259:S259" si="327">IF($W$252=1,F263-F255,0)</f>
        <v>0</v>
      </c>
      <c r="G259" s="518"/>
      <c r="H259" s="518">
        <f t="shared" ref="H259:S259" si="328">IF($W$252=1,H263-H255,0)</f>
        <v>0</v>
      </c>
      <c r="I259" s="518"/>
      <c r="J259" s="518">
        <f t="shared" ref="J259:S259" si="329">IF($W$252=1,J263-J255,0)</f>
        <v>0</v>
      </c>
      <c r="K259" s="518"/>
      <c r="L259" s="518">
        <f t="shared" ref="L259:S259" si="330">IF($W$252=1,L263-L255,0)</f>
        <v>0</v>
      </c>
      <c r="M259" s="518"/>
      <c r="N259" s="518">
        <f t="shared" ref="N259:S259" si="331">IF($W$252=1,N263-N255,0)</f>
        <v>0</v>
      </c>
      <c r="O259" s="518"/>
      <c r="P259" s="518">
        <f t="shared" ref="P259:S259" si="332">IF($W$252=1,P263-P255,0)</f>
        <v>0</v>
      </c>
      <c r="Q259" s="518"/>
      <c r="R259" s="518">
        <f t="shared" ref="R259:S259" si="333">IF($W$252=1,R263-R255,0)</f>
        <v>0</v>
      </c>
      <c r="S259" s="518"/>
      <c r="T259" s="481">
        <f t="shared" si="324"/>
        <v>0</v>
      </c>
      <c r="U259" s="482" t="e">
        <f t="shared" si="325"/>
        <v>#DIV/0!</v>
      </c>
    </row>
    <row r="260" spans="1:24" s="305" customFormat="1" ht="12.75" customHeight="1" x14ac:dyDescent="0.2">
      <c r="A260" s="483" t="str">
        <f>A$10</f>
        <v>Cits publiskais finansējums</v>
      </c>
      <c r="B260" s="518">
        <f>IF($W$252=2,B263-B255,0)</f>
        <v>0</v>
      </c>
      <c r="C260" s="518"/>
      <c r="D260" s="518">
        <f t="shared" ref="D260:S260" si="334">IF($W$252=2,D263-D255,0)</f>
        <v>0</v>
      </c>
      <c r="E260" s="518"/>
      <c r="F260" s="518">
        <f t="shared" ref="F260:S260" si="335">IF($W$252=2,F263-F255,0)</f>
        <v>0</v>
      </c>
      <c r="G260" s="518"/>
      <c r="H260" s="518">
        <f t="shared" ref="H260:S260" si="336">IF($W$252=2,H263-H255,0)</f>
        <v>0</v>
      </c>
      <c r="I260" s="518"/>
      <c r="J260" s="518">
        <f t="shared" ref="J260:S260" si="337">IF($W$252=2,J263-J255,0)</f>
        <v>0</v>
      </c>
      <c r="K260" s="518"/>
      <c r="L260" s="518">
        <f t="shared" ref="L260:S260" si="338">IF($W$252=2,L263-L255,0)</f>
        <v>0</v>
      </c>
      <c r="M260" s="518"/>
      <c r="N260" s="518">
        <f t="shared" ref="N260:S260" si="339">IF($W$252=2,N263-N255,0)</f>
        <v>0</v>
      </c>
      <c r="O260" s="518"/>
      <c r="P260" s="518">
        <f t="shared" ref="P260:S260" si="340">IF($W$252=2,P263-P255,0)</f>
        <v>0</v>
      </c>
      <c r="Q260" s="518"/>
      <c r="R260" s="518">
        <f t="shared" ref="R260:S260" si="341">IF($W$252=2,R263-R255,0)</f>
        <v>0</v>
      </c>
      <c r="S260" s="518"/>
      <c r="T260" s="481">
        <f t="shared" si="324"/>
        <v>0</v>
      </c>
      <c r="U260" s="482" t="e">
        <f t="shared" si="325"/>
        <v>#DIV/0!</v>
      </c>
    </row>
    <row r="261" spans="1:24" ht="12.75" customHeight="1" x14ac:dyDescent="0.2">
      <c r="A261" s="484" t="str">
        <f>A$11</f>
        <v>Publiskās attiecināmās izmaksas</v>
      </c>
      <c r="B261" s="361">
        <f>SUM(B255:B260)</f>
        <v>0</v>
      </c>
      <c r="C261" s="361"/>
      <c r="D261" s="361">
        <f t="shared" ref="D261" si="342">SUM(D255:D260)</f>
        <v>0</v>
      </c>
      <c r="E261" s="361"/>
      <c r="F261" s="361">
        <f t="shared" ref="F261" si="343">SUM(F255:F260)</f>
        <v>0</v>
      </c>
      <c r="G261" s="361"/>
      <c r="H261" s="361">
        <f t="shared" ref="H261" si="344">SUM(H255:H260)</f>
        <v>0</v>
      </c>
      <c r="I261" s="361"/>
      <c r="J261" s="361">
        <f t="shared" ref="J261" si="345">SUM(J255:J260)</f>
        <v>0</v>
      </c>
      <c r="K261" s="361"/>
      <c r="L261" s="361">
        <f t="shared" ref="L261" si="346">SUM(L255:L260)</f>
        <v>0</v>
      </c>
      <c r="M261" s="361"/>
      <c r="N261" s="361">
        <f t="shared" ref="N261" si="347">SUM(N255:N260)</f>
        <v>0</v>
      </c>
      <c r="O261" s="361"/>
      <c r="P261" s="361">
        <f t="shared" ref="P261" si="348">SUM(P255:P260)</f>
        <v>0</v>
      </c>
      <c r="Q261" s="361"/>
      <c r="R261" s="361">
        <f t="shared" ref="R261" si="349">SUM(R255:R260)</f>
        <v>0</v>
      </c>
      <c r="S261" s="361"/>
      <c r="T261" s="485">
        <f t="shared" si="324"/>
        <v>0</v>
      </c>
      <c r="U261" s="482" t="e">
        <f t="shared" si="325"/>
        <v>#DIV/0!</v>
      </c>
    </row>
    <row r="262" spans="1:24" ht="12.75" customHeight="1" x14ac:dyDescent="0.2">
      <c r="A262" s="483" t="str">
        <f>A$12</f>
        <v>Privātais finansējums</v>
      </c>
      <c r="B262" s="518">
        <f>IF($W$252=1,0,IF($W$252=2,0,B263-B255-B260))</f>
        <v>0</v>
      </c>
      <c r="C262" s="518"/>
      <c r="D262" s="518">
        <f t="shared" ref="D262" si="350">IF($W$252=1,0,IF($W$252=2,0,D263-D255-D260))</f>
        <v>0</v>
      </c>
      <c r="E262" s="518"/>
      <c r="F262" s="518">
        <f t="shared" ref="F262" si="351">IF($W$252=1,0,IF($W$252=2,0,F263-F255-F260))</f>
        <v>0</v>
      </c>
      <c r="G262" s="518"/>
      <c r="H262" s="518">
        <f t="shared" ref="H262" si="352">IF($W$252=1,0,IF($W$252=2,0,H263-H255-H260))</f>
        <v>0</v>
      </c>
      <c r="I262" s="518"/>
      <c r="J262" s="518">
        <f t="shared" ref="J262" si="353">IF($W$252=1,0,IF($W$252=2,0,J263-J255-J260))</f>
        <v>0</v>
      </c>
      <c r="K262" s="518"/>
      <c r="L262" s="518">
        <f t="shared" ref="L262" si="354">IF($W$252=1,0,IF($W$252=2,0,L263-L255-L260))</f>
        <v>0</v>
      </c>
      <c r="M262" s="518"/>
      <c r="N262" s="518">
        <f t="shared" ref="N262" si="355">IF($W$252=1,0,IF($W$252=2,0,N263-N255-N260))</f>
        <v>0</v>
      </c>
      <c r="O262" s="518"/>
      <c r="P262" s="518">
        <f t="shared" ref="P262" si="356">IF($W$252=1,0,IF($W$252=2,0,P263-P255-P260))</f>
        <v>0</v>
      </c>
      <c r="Q262" s="518"/>
      <c r="R262" s="518">
        <f t="shared" ref="R262" si="357">IF($W$252=1,0,IF($W$252=2,0,R263-R255-R260))</f>
        <v>0</v>
      </c>
      <c r="S262" s="518"/>
      <c r="T262" s="481">
        <f t="shared" si="324"/>
        <v>0</v>
      </c>
      <c r="U262" s="482" t="e">
        <f t="shared" si="325"/>
        <v>#DIV/0!</v>
      </c>
    </row>
    <row r="263" spans="1:24" ht="12.75" customHeight="1" x14ac:dyDescent="0.2">
      <c r="A263" s="484" t="str">
        <f>A$13</f>
        <v>Kopējās attiecināmās izmaksas</v>
      </c>
      <c r="B263" s="361">
        <f>IF($X$252=1,IF(B24=2,'1.3.1. Atbalsts-14.vai 41.p.'!H40,'1.3.1. Atbalsts-14.vai 41.p.'!H40*B24),0)</f>
        <v>0</v>
      </c>
      <c r="C263" s="361"/>
      <c r="D263" s="361">
        <f>IF($X$252=1,IF(D24=2,'1.3.1. Atbalsts-14.vai 41.p.'!J40+'1.3.1. Atbalsts-14.vai 41.p.'!H40,'1.3.1. Atbalsts-14.vai 41.p.'!J40*D24),0)</f>
        <v>0</v>
      </c>
      <c r="E263" s="361"/>
      <c r="F263" s="361">
        <f>IF($X$252=1,IF(F24=2,'1.3.1. Atbalsts-14.vai 41.p.'!L40+'1.3.1. Atbalsts-14.vai 41.p.'!J40+'1.3.1. Atbalsts-14.vai 41.p.'!H40,'1.3.1. Atbalsts-14.vai 41.p.'!L40*F24),0)</f>
        <v>0</v>
      </c>
      <c r="G263" s="361"/>
      <c r="H263" s="361">
        <f>IF($X$252=1,IF(H24=2,'1.3.1. Atbalsts-14.vai 41.p.'!N40+'1.3.1. Atbalsts-14.vai 41.p.'!L40+'1.3.1. Atbalsts-14.vai 41.p.'!J40+'1.3.1. Atbalsts-14.vai 41.p.'!H40,'1.3.1. Atbalsts-14.vai 41.p.'!N40*H24),0)</f>
        <v>0</v>
      </c>
      <c r="I263" s="361"/>
      <c r="J263" s="361">
        <f>IF(J24=2,'1.3.1. Atbalsts-14.vai 41.p.'!P40,'1.3.1. Atbalsts-14.vai 41.p.'!P40*J24)</f>
        <v>0</v>
      </c>
      <c r="K263" s="361"/>
      <c r="L263" s="361">
        <f>IF(L24=2,'1.3.1. Atbalsts-14.vai 41.p.'!R40,'1.3.1. Atbalsts-14.vai 41.p.'!R40*L24)</f>
        <v>0</v>
      </c>
      <c r="M263" s="361"/>
      <c r="N263" s="361">
        <f>IF(N24=2,'1.3.1. Atbalsts-14.vai 41.p.'!T40,'1.3.1. Atbalsts-14.vai 41.p.'!T40*N24)</f>
        <v>0</v>
      </c>
      <c r="O263" s="361"/>
      <c r="P263" s="361">
        <f>IF(P24=2,'1.3.1. Atbalsts-14.vai 41.p.'!V40,'1.3.1. Atbalsts-14.vai 41.p.'!V40*P24)</f>
        <v>0</v>
      </c>
      <c r="Q263" s="361"/>
      <c r="R263" s="361">
        <f>IF(R24=2,'1.3.1. Atbalsts-14.vai 41.p.'!X40,'1.3.1. Atbalsts-14.vai 41.p.'!X40*R24)</f>
        <v>0</v>
      </c>
      <c r="S263" s="361"/>
      <c r="T263" s="485">
        <f>SUM(B263:R263)</f>
        <v>0</v>
      </c>
      <c r="U263" s="482" t="e">
        <f t="shared" si="325"/>
        <v>#DIV/0!</v>
      </c>
    </row>
    <row r="264" spans="1:24" ht="12.75" hidden="1" customHeight="1" x14ac:dyDescent="0.2">
      <c r="A264" s="604" t="str">
        <f>A$14</f>
        <v>Publiskās neattiecināmās izmaksas</v>
      </c>
      <c r="B264" s="520"/>
      <c r="C264" s="520"/>
      <c r="D264" s="520"/>
      <c r="E264" s="520"/>
      <c r="F264" s="520"/>
      <c r="G264" s="520"/>
      <c r="H264" s="520"/>
      <c r="I264" s="520"/>
      <c r="J264" s="520"/>
      <c r="K264" s="520"/>
      <c r="L264" s="520"/>
      <c r="M264" s="520"/>
      <c r="N264" s="520"/>
      <c r="O264" s="520"/>
      <c r="P264" s="520"/>
      <c r="Q264" s="520"/>
      <c r="R264" s="520"/>
      <c r="S264" s="520"/>
      <c r="T264" s="481">
        <f t="shared" ref="T264:T266" si="358">SUM(B264:R264)</f>
        <v>0</v>
      </c>
      <c r="U264" s="519" t="s">
        <v>228</v>
      </c>
    </row>
    <row r="265" spans="1:24" ht="12.75" hidden="1" customHeight="1" x14ac:dyDescent="0.2">
      <c r="A265" s="604" t="str">
        <f>A$15</f>
        <v>Privātās neattiecināmās izmaksas</v>
      </c>
      <c r="B265" s="518">
        <f>IF($X$252=1,IF(B24=2,'1.3.1. Atbalsts-14.vai 41.p.'!I40,'1.3.1. Atbalsts-14.vai 41.p.'!I40*B24),0)</f>
        <v>0</v>
      </c>
      <c r="C265" s="518"/>
      <c r="D265" s="518">
        <f>IF($X$252=1,IF(D24=2,'1.3.1. Atbalsts-14.vai 41.p.'!K40+'1.3.1. Atbalsts-14.vai 41.p.'!I40,'1.3.1. Atbalsts-14.vai 41.p.'!K40*D24),0)</f>
        <v>0</v>
      </c>
      <c r="E265" s="518"/>
      <c r="F265" s="518">
        <f>IF($X$252=1,IF(F24=2,'1.3.1. Atbalsts-14.vai 41.p.'!M40+'1.3.1. Atbalsts-14.vai 41.p.'!K40+'1.3.1. Atbalsts-14.vai 41.p.'!I40,'1.3.1. Atbalsts-14.vai 41.p.'!M40*F24),0)</f>
        <v>0</v>
      </c>
      <c r="G265" s="518"/>
      <c r="H265" s="518">
        <f>IF($X$252=1,IF(H24=2,'1.3.1. Atbalsts-14.vai 41.p.'!O40+'1.3.1. Atbalsts-14.vai 41.p.'!M40+'1.3.1. Atbalsts-14.vai 41.p.'!K40+'1.3.1. Atbalsts-14.vai 41.p.'!I40,'1.3.1. Atbalsts-14.vai 41.p.'!O40*H24),0)</f>
        <v>0</v>
      </c>
      <c r="I265" s="518"/>
      <c r="J265" s="518">
        <f>IF(J24=2,'1.3.1. Atbalsts-14.vai 41.p.'!Q40,'1.3.1. Atbalsts-14.vai 41.p.'!Q40*J24)</f>
        <v>0</v>
      </c>
      <c r="K265" s="518"/>
      <c r="L265" s="518">
        <f>IF(L24=2,'1.3.1. Atbalsts-14.vai 41.p.'!S40,'1.3.1. Atbalsts-14.vai 41.p.'!S40*L24)</f>
        <v>0</v>
      </c>
      <c r="M265" s="518"/>
      <c r="N265" s="518">
        <f>IF(N24=2,'1.3.1. Atbalsts-14.vai 41.p.'!U40,'1.3.1. Atbalsts-14.vai 41.p.'!U40*N24)</f>
        <v>0</v>
      </c>
      <c r="O265" s="518"/>
      <c r="P265" s="518">
        <f>IF(P24=2,'1.3.1. Atbalsts-14.vai 41.p.'!W40,'1.3.1. Atbalsts-14.vai 41.p.'!W40*P24)</f>
        <v>0</v>
      </c>
      <c r="Q265" s="518"/>
      <c r="R265" s="518">
        <f>IF(R24=2,'1.3.1. Atbalsts-14.vai 41.p.'!Y40,'1.3.1. Atbalsts-14.vai 41.p.'!Y40*R24)</f>
        <v>0</v>
      </c>
      <c r="S265" s="518"/>
      <c r="T265" s="481">
        <f t="shared" si="358"/>
        <v>0</v>
      </c>
      <c r="U265" s="519" t="s">
        <v>228</v>
      </c>
    </row>
    <row r="266" spans="1:24" ht="12.75" customHeight="1" x14ac:dyDescent="0.2">
      <c r="A266" s="484" t="str">
        <f>A$16</f>
        <v>Finansējuma saņēmēja papildu ieguldījumi</v>
      </c>
      <c r="B266" s="361">
        <f>SUM(B264:B265)</f>
        <v>0</v>
      </c>
      <c r="C266" s="361"/>
      <c r="D266" s="361">
        <f t="shared" ref="D266:R266" si="359">SUM(D264:D265)</f>
        <v>0</v>
      </c>
      <c r="E266" s="361"/>
      <c r="F266" s="361">
        <f t="shared" si="359"/>
        <v>0</v>
      </c>
      <c r="G266" s="361"/>
      <c r="H266" s="361">
        <f t="shared" si="359"/>
        <v>0</v>
      </c>
      <c r="I266" s="361"/>
      <c r="J266" s="361">
        <f t="shared" si="359"/>
        <v>0</v>
      </c>
      <c r="K266" s="361"/>
      <c r="L266" s="361">
        <f t="shared" si="359"/>
        <v>0</v>
      </c>
      <c r="M266" s="361"/>
      <c r="N266" s="361">
        <f t="shared" si="359"/>
        <v>0</v>
      </c>
      <c r="O266" s="361"/>
      <c r="P266" s="361">
        <f t="shared" si="359"/>
        <v>0</v>
      </c>
      <c r="Q266" s="361"/>
      <c r="R266" s="361">
        <f t="shared" si="359"/>
        <v>0</v>
      </c>
      <c r="S266" s="361"/>
      <c r="T266" s="485">
        <f t="shared" si="358"/>
        <v>0</v>
      </c>
      <c r="U266" s="519" t="s">
        <v>228</v>
      </c>
    </row>
    <row r="267" spans="1:24" ht="12.75" customHeight="1" x14ac:dyDescent="0.25">
      <c r="A267" s="490" t="str">
        <f>A$17</f>
        <v>Kopējās izmaksas</v>
      </c>
      <c r="B267" s="491">
        <f>B263+B266</f>
        <v>0</v>
      </c>
      <c r="C267" s="491"/>
      <c r="D267" s="491">
        <f t="shared" ref="D267:R267" si="360">D263+D266</f>
        <v>0</v>
      </c>
      <c r="E267" s="491"/>
      <c r="F267" s="491">
        <f t="shared" si="360"/>
        <v>0</v>
      </c>
      <c r="G267" s="491"/>
      <c r="H267" s="491">
        <f t="shared" si="360"/>
        <v>0</v>
      </c>
      <c r="I267" s="491"/>
      <c r="J267" s="491">
        <f t="shared" si="360"/>
        <v>0</v>
      </c>
      <c r="K267" s="491"/>
      <c r="L267" s="491">
        <f t="shared" si="360"/>
        <v>0</v>
      </c>
      <c r="M267" s="491"/>
      <c r="N267" s="491">
        <f t="shared" si="360"/>
        <v>0</v>
      </c>
      <c r="O267" s="491"/>
      <c r="P267" s="491">
        <f t="shared" si="360"/>
        <v>0</v>
      </c>
      <c r="Q267" s="491"/>
      <c r="R267" s="491">
        <f t="shared" si="360"/>
        <v>0</v>
      </c>
      <c r="S267" s="491"/>
      <c r="T267" s="485">
        <f>SUM(B267:R267)</f>
        <v>0</v>
      </c>
      <c r="U267" s="519" t="s">
        <v>228</v>
      </c>
    </row>
    <row r="269" spans="1:24" ht="18.75" customHeight="1" x14ac:dyDescent="0.2">
      <c r="A269" s="528" t="s">
        <v>484</v>
      </c>
      <c r="B269" s="509">
        <f>'1.3.2. Atbalsts-14.vai 41.p.'!C3</f>
        <v>0</v>
      </c>
      <c r="C269" s="510"/>
      <c r="D269" s="510"/>
      <c r="E269" s="510"/>
      <c r="F269" s="509">
        <f>'1.3.2. Atbalsts-14.vai 41.p.'!H3</f>
        <v>0</v>
      </c>
      <c r="G269" s="510"/>
      <c r="H269" s="511"/>
      <c r="I269" s="510"/>
      <c r="J269" s="511" t="s">
        <v>308</v>
      </c>
      <c r="K269" s="510"/>
      <c r="L269" s="513">
        <f>'1.3.2. Atbalsts-14.vai 41.p.'!C10</f>
        <v>0.45</v>
      </c>
      <c r="M269" s="510"/>
      <c r="N269" s="514" t="s">
        <v>485</v>
      </c>
      <c r="O269" s="510"/>
      <c r="P269" s="511"/>
      <c r="Q269" s="510"/>
      <c r="R269" s="511"/>
      <c r="S269" s="510"/>
      <c r="T269" s="652">
        <f>'1.3.2. Atbalsts-14.vai 41.p.'!N3</f>
        <v>0</v>
      </c>
      <c r="U269" s="652"/>
      <c r="W269" s="386">
        <f>IF(F269=Dati!$J$3,1,IF(F269=Dati!$J$4,2,IF(F269=Dati!$J$5,3,0)))</f>
        <v>0</v>
      </c>
      <c r="X269" s="386">
        <f>IF(T269="Nr.651/2014 41. pantam",1,0)</f>
        <v>0</v>
      </c>
    </row>
    <row r="270" spans="1:24" x14ac:dyDescent="0.2">
      <c r="A270" s="476" t="s">
        <v>221</v>
      </c>
      <c r="B270" s="477">
        <f>B$3</f>
        <v>2023</v>
      </c>
      <c r="C270" s="477"/>
      <c r="D270" s="477">
        <f>D$3</f>
        <v>2024</v>
      </c>
      <c r="E270" s="477"/>
      <c r="F270" s="477">
        <f>F$3</f>
        <v>2025</v>
      </c>
      <c r="G270" s="477"/>
      <c r="H270" s="477" t="str">
        <f>H$3</f>
        <v>X</v>
      </c>
      <c r="I270" s="477"/>
      <c r="J270" s="477" t="str">
        <f>J$3</f>
        <v>X</v>
      </c>
      <c r="K270" s="477"/>
      <c r="L270" s="477" t="str">
        <f>L$3</f>
        <v>X</v>
      </c>
      <c r="M270" s="477"/>
      <c r="N270" s="477" t="str">
        <f>N$3</f>
        <v>X</v>
      </c>
      <c r="O270" s="477"/>
      <c r="P270" s="477" t="str">
        <f>P$3</f>
        <v>X</v>
      </c>
      <c r="Q270" s="477"/>
      <c r="R270" s="477" t="str">
        <f>R$3</f>
        <v>X</v>
      </c>
      <c r="S270" s="477"/>
      <c r="T270" s="477"/>
      <c r="U270" s="477"/>
    </row>
    <row r="271" spans="1:24" x14ac:dyDescent="0.2">
      <c r="A271" s="515"/>
      <c r="B271" s="478" t="s">
        <v>222</v>
      </c>
      <c r="C271" s="478"/>
      <c r="D271" s="478" t="s">
        <v>222</v>
      </c>
      <c r="E271" s="478"/>
      <c r="F271" s="478" t="s">
        <v>222</v>
      </c>
      <c r="G271" s="478"/>
      <c r="H271" s="478" t="s">
        <v>222</v>
      </c>
      <c r="I271" s="478"/>
      <c r="J271" s="478" t="s">
        <v>222</v>
      </c>
      <c r="K271" s="478"/>
      <c r="L271" s="478" t="s">
        <v>222</v>
      </c>
      <c r="M271" s="478"/>
      <c r="N271" s="478" t="s">
        <v>222</v>
      </c>
      <c r="O271" s="478"/>
      <c r="P271" s="478" t="s">
        <v>222</v>
      </c>
      <c r="Q271" s="478"/>
      <c r="R271" s="478" t="s">
        <v>222</v>
      </c>
      <c r="S271" s="478"/>
      <c r="T271" s="478" t="s">
        <v>112</v>
      </c>
      <c r="U271" s="478" t="s">
        <v>59</v>
      </c>
    </row>
    <row r="272" spans="1:24" ht="12.75" customHeight="1" x14ac:dyDescent="0.2">
      <c r="A272" s="516" t="str">
        <f>A$5</f>
        <v>Attīstības un noturības mehānisma finansējums</v>
      </c>
      <c r="B272" s="517">
        <f>(B280*$L$269)*$W$20</f>
        <v>0</v>
      </c>
      <c r="C272" s="517"/>
      <c r="D272" s="517">
        <f t="shared" ref="D272:S272" si="361">(D280*$L$269)*$W$20</f>
        <v>0</v>
      </c>
      <c r="E272" s="517"/>
      <c r="F272" s="517">
        <f t="shared" ref="F272:S272" si="362">(F280*$L$269)*$W$20</f>
        <v>0</v>
      </c>
      <c r="G272" s="517"/>
      <c r="H272" s="517">
        <f t="shared" ref="H272:S272" si="363">(H280*$L$269)*$W$20</f>
        <v>0</v>
      </c>
      <c r="I272" s="517"/>
      <c r="J272" s="517">
        <f t="shared" ref="J272:S272" si="364">(J280*$L$269)*$W$20</f>
        <v>0</v>
      </c>
      <c r="K272" s="517"/>
      <c r="L272" s="517">
        <f t="shared" ref="L272:S272" si="365">(L280*$L$269)*$W$20</f>
        <v>0</v>
      </c>
      <c r="M272" s="517"/>
      <c r="N272" s="517">
        <f t="shared" ref="N272:S272" si="366">(N280*$L$269)*$W$20</f>
        <v>0</v>
      </c>
      <c r="O272" s="517"/>
      <c r="P272" s="517">
        <f t="shared" ref="P272:S272" si="367">(P280*$L$269)*$W$20</f>
        <v>0</v>
      </c>
      <c r="Q272" s="517"/>
      <c r="R272" s="517">
        <f t="shared" ref="R272:S272" si="368">(R280*$L$269)*$W$20</f>
        <v>0</v>
      </c>
      <c r="S272" s="517"/>
      <c r="T272" s="481">
        <f>SUM(B272:R272)</f>
        <v>0</v>
      </c>
      <c r="U272" s="482" t="e">
        <f>T272/$T$280</f>
        <v>#DIV/0!</v>
      </c>
    </row>
    <row r="273" spans="1:24" ht="12.75" hidden="1" customHeight="1" x14ac:dyDescent="0.2">
      <c r="A273" s="604">
        <f>A$6</f>
        <v>0</v>
      </c>
      <c r="B273" s="517"/>
      <c r="C273" s="517"/>
      <c r="D273" s="517"/>
      <c r="E273" s="517"/>
      <c r="F273" s="517"/>
      <c r="G273" s="517"/>
      <c r="H273" s="517"/>
      <c r="I273" s="517"/>
      <c r="J273" s="517"/>
      <c r="K273" s="517"/>
      <c r="L273" s="517"/>
      <c r="M273" s="517"/>
      <c r="N273" s="517"/>
      <c r="O273" s="517"/>
      <c r="P273" s="517"/>
      <c r="Q273" s="517"/>
      <c r="R273" s="517"/>
      <c r="S273" s="517"/>
      <c r="T273" s="481"/>
      <c r="U273" s="482"/>
    </row>
    <row r="274" spans="1:24" ht="12.75" hidden="1" customHeight="1" x14ac:dyDescent="0.2">
      <c r="A274" s="604" t="str">
        <f>A$7</f>
        <v>Valsts budžeta finansējums</v>
      </c>
      <c r="B274" s="517"/>
      <c r="C274" s="517"/>
      <c r="D274" s="517"/>
      <c r="E274" s="517"/>
      <c r="F274" s="517"/>
      <c r="G274" s="517"/>
      <c r="H274" s="517"/>
      <c r="I274" s="517"/>
      <c r="J274" s="517"/>
      <c r="K274" s="517"/>
      <c r="L274" s="517"/>
      <c r="M274" s="517"/>
      <c r="N274" s="517"/>
      <c r="O274" s="517"/>
      <c r="P274" s="517"/>
      <c r="Q274" s="517"/>
      <c r="R274" s="517"/>
      <c r="S274" s="517"/>
      <c r="T274" s="481">
        <f t="shared" ref="T274:T279" si="369">SUM(B274:R274)</f>
        <v>0</v>
      </c>
      <c r="U274" s="482" t="e">
        <f t="shared" ref="U274:U280" si="370">T274/$T$280</f>
        <v>#DIV/0!</v>
      </c>
    </row>
    <row r="275" spans="1:24" ht="12.75" hidden="1" customHeight="1" x14ac:dyDescent="0.2">
      <c r="A275" s="604" t="str">
        <f>A$8</f>
        <v>Valsts budžeta dotācija pašvaldībām</v>
      </c>
      <c r="B275" s="518"/>
      <c r="C275" s="518"/>
      <c r="D275" s="518"/>
      <c r="E275" s="518"/>
      <c r="F275" s="518"/>
      <c r="G275" s="518"/>
      <c r="H275" s="518"/>
      <c r="I275" s="518"/>
      <c r="J275" s="518"/>
      <c r="K275" s="518"/>
      <c r="L275" s="518"/>
      <c r="M275" s="518"/>
      <c r="N275" s="518"/>
      <c r="O275" s="518"/>
      <c r="P275" s="518"/>
      <c r="Q275" s="518"/>
      <c r="R275" s="518"/>
      <c r="S275" s="518"/>
      <c r="T275" s="481">
        <f t="shared" si="369"/>
        <v>0</v>
      </c>
      <c r="U275" s="482" t="e">
        <f t="shared" si="370"/>
        <v>#DIV/0!</v>
      </c>
    </row>
    <row r="276" spans="1:24" ht="12.75" customHeight="1" x14ac:dyDescent="0.2">
      <c r="A276" s="483" t="str">
        <f>A$9</f>
        <v>Pašvaldības finansējums</v>
      </c>
      <c r="B276" s="518">
        <f>IF($X$269=1,IF($W$269=1,B280-B272,0),0)</f>
        <v>0</v>
      </c>
      <c r="C276" s="518"/>
      <c r="D276" s="518">
        <f t="shared" ref="D276:S276" si="371">IF($X$269=1,IF($W$269=1,D280-D272,0),0)</f>
        <v>0</v>
      </c>
      <c r="E276" s="518"/>
      <c r="F276" s="518">
        <f t="shared" ref="F276:S276" si="372">IF($X$269=1,IF($W$269=1,F280-F272,0),0)</f>
        <v>0</v>
      </c>
      <c r="G276" s="518"/>
      <c r="H276" s="518">
        <f t="shared" ref="H276:S276" si="373">IF($X$269=1,IF($W$269=1,H280-H272,0),0)</f>
        <v>0</v>
      </c>
      <c r="I276" s="518"/>
      <c r="J276" s="518">
        <f t="shared" ref="J276:S276" si="374">IF($X$269=1,IF($W$269=1,J280-J272,0),0)</f>
        <v>0</v>
      </c>
      <c r="K276" s="518"/>
      <c r="L276" s="518">
        <f t="shared" ref="L276:S276" si="375">IF($X$269=1,IF($W$269=1,L280-L272,0),0)</f>
        <v>0</v>
      </c>
      <c r="M276" s="518"/>
      <c r="N276" s="518">
        <f t="shared" ref="N276:S276" si="376">IF($X$269=1,IF($W$269=1,N280-N272,0),0)</f>
        <v>0</v>
      </c>
      <c r="O276" s="518"/>
      <c r="P276" s="518">
        <f t="shared" ref="P276:S276" si="377">IF($X$269=1,IF($W$269=1,P280-P272,0),0)</f>
        <v>0</v>
      </c>
      <c r="Q276" s="518"/>
      <c r="R276" s="518">
        <f t="shared" ref="R276:S276" si="378">IF($X$269=1,IF($W$269=1,R280-R272,0),0)</f>
        <v>0</v>
      </c>
      <c r="S276" s="518"/>
      <c r="T276" s="481">
        <f t="shared" si="369"/>
        <v>0</v>
      </c>
      <c r="U276" s="482" t="e">
        <f t="shared" si="370"/>
        <v>#DIV/0!</v>
      </c>
    </row>
    <row r="277" spans="1:24" s="305" customFormat="1" ht="12.75" customHeight="1" x14ac:dyDescent="0.2">
      <c r="A277" s="483" t="str">
        <f>A$10</f>
        <v>Cits publiskais finansējums</v>
      </c>
      <c r="B277" s="518">
        <f>IF($X$269=0,0,IF($W$269=2,B280-B272,0))</f>
        <v>0</v>
      </c>
      <c r="C277" s="518"/>
      <c r="D277" s="518">
        <f t="shared" ref="D277:S277" si="379">IF($X$269=0,0,IF($W$269=2,D280-D272,0))</f>
        <v>0</v>
      </c>
      <c r="E277" s="518"/>
      <c r="F277" s="518">
        <f t="shared" ref="F277:S277" si="380">IF($X$269=0,0,IF($W$269=2,F280-F272,0))</f>
        <v>0</v>
      </c>
      <c r="G277" s="518"/>
      <c r="H277" s="518">
        <f t="shared" ref="H277:S277" si="381">IF($X$269=0,0,IF($W$269=2,H280-H272,0))</f>
        <v>0</v>
      </c>
      <c r="I277" s="518"/>
      <c r="J277" s="518">
        <f t="shared" ref="J277:S277" si="382">IF($X$269=0,0,IF($W$269=2,J280-J272,0))</f>
        <v>0</v>
      </c>
      <c r="K277" s="518"/>
      <c r="L277" s="518">
        <f t="shared" ref="L277:S277" si="383">IF($X$269=0,0,IF($W$269=2,L280-L272,0))</f>
        <v>0</v>
      </c>
      <c r="M277" s="518"/>
      <c r="N277" s="518">
        <f t="shared" ref="N277:S277" si="384">IF($X$269=0,0,IF($W$269=2,N280-N272,0))</f>
        <v>0</v>
      </c>
      <c r="O277" s="518"/>
      <c r="P277" s="518">
        <f t="shared" ref="P277:S277" si="385">IF($X$269=0,0,IF($W$269=2,P280-P272,0))</f>
        <v>0</v>
      </c>
      <c r="Q277" s="518"/>
      <c r="R277" s="518">
        <f t="shared" ref="R277:S277" si="386">IF($X$269=0,0,IF($W$269=2,R280-R272,0))</f>
        <v>0</v>
      </c>
      <c r="S277" s="518"/>
      <c r="T277" s="481">
        <f t="shared" si="369"/>
        <v>0</v>
      </c>
      <c r="U277" s="482" t="e">
        <f t="shared" si="370"/>
        <v>#DIV/0!</v>
      </c>
    </row>
    <row r="278" spans="1:24" ht="12.75" customHeight="1" x14ac:dyDescent="0.2">
      <c r="A278" s="484" t="str">
        <f>A$11</f>
        <v>Publiskās attiecināmās izmaksas</v>
      </c>
      <c r="B278" s="361">
        <f>SUM(B272:B277)</f>
        <v>0</v>
      </c>
      <c r="C278" s="361"/>
      <c r="D278" s="361">
        <f t="shared" ref="D278" si="387">SUM(D272:D277)</f>
        <v>0</v>
      </c>
      <c r="E278" s="361"/>
      <c r="F278" s="361">
        <f t="shared" ref="F278" si="388">SUM(F272:F277)</f>
        <v>0</v>
      </c>
      <c r="G278" s="361"/>
      <c r="H278" s="361">
        <f t="shared" ref="H278" si="389">SUM(H272:H277)</f>
        <v>0</v>
      </c>
      <c r="I278" s="361"/>
      <c r="J278" s="361">
        <f t="shared" ref="J278" si="390">SUM(J272:J277)</f>
        <v>0</v>
      </c>
      <c r="K278" s="361"/>
      <c r="L278" s="361">
        <f t="shared" ref="L278" si="391">SUM(L272:L277)</f>
        <v>0</v>
      </c>
      <c r="M278" s="361"/>
      <c r="N278" s="361">
        <f t="shared" ref="N278" si="392">SUM(N272:N277)</f>
        <v>0</v>
      </c>
      <c r="O278" s="361"/>
      <c r="P278" s="361">
        <f t="shared" ref="P278" si="393">SUM(P272:P277)</f>
        <v>0</v>
      </c>
      <c r="Q278" s="361"/>
      <c r="R278" s="361">
        <f t="shared" ref="R278" si="394">SUM(R272:R277)</f>
        <v>0</v>
      </c>
      <c r="S278" s="361"/>
      <c r="T278" s="485">
        <f t="shared" si="369"/>
        <v>0</v>
      </c>
      <c r="U278" s="482" t="e">
        <f t="shared" si="370"/>
        <v>#DIV/0!</v>
      </c>
    </row>
    <row r="279" spans="1:24" ht="12.75" customHeight="1" x14ac:dyDescent="0.2">
      <c r="A279" s="483" t="str">
        <f>A$12</f>
        <v>Privātais finansējums</v>
      </c>
      <c r="B279" s="518">
        <f>IF($X$269=0,B280-B272,IF($W$269=1,0,IF($W$269=2,0,B280-B272-B277)))</f>
        <v>0</v>
      </c>
      <c r="C279" s="518"/>
      <c r="D279" s="518">
        <f t="shared" ref="D279" si="395">IF($X$269=0,D280-D272,IF($W$269=1,0,IF($W$269=2,0,D280-D272-D277)))</f>
        <v>0</v>
      </c>
      <c r="E279" s="518"/>
      <c r="F279" s="518">
        <f t="shared" ref="F279" si="396">IF($X$269=0,F280-F272,IF($W$269=1,0,IF($W$269=2,0,F280-F272-F277)))</f>
        <v>0</v>
      </c>
      <c r="G279" s="518"/>
      <c r="H279" s="518">
        <f t="shared" ref="H279" si="397">IF($X$269=0,H280-H272,IF($W$269=1,0,IF($W$269=2,0,H280-H272-H277)))</f>
        <v>0</v>
      </c>
      <c r="I279" s="518"/>
      <c r="J279" s="518">
        <f t="shared" ref="J279" si="398">IF($X$269=0,J280-J272,IF($W$269=1,0,IF($W$269=2,0,J280-J272-J277)))</f>
        <v>0</v>
      </c>
      <c r="K279" s="518"/>
      <c r="L279" s="518">
        <f t="shared" ref="L279" si="399">IF($X$269=0,L280-L272,IF($W$269=1,0,IF($W$269=2,0,L280-L272-L277)))</f>
        <v>0</v>
      </c>
      <c r="M279" s="518"/>
      <c r="N279" s="518">
        <f t="shared" ref="N279" si="400">IF($X$269=0,N280-N272,IF($W$269=1,0,IF($W$269=2,0,N280-N272-N277)))</f>
        <v>0</v>
      </c>
      <c r="O279" s="518"/>
      <c r="P279" s="518">
        <f t="shared" ref="P279" si="401">IF($X$269=0,P280-P272,IF($W$269=1,0,IF($W$269=2,0,P280-P272-P277)))</f>
        <v>0</v>
      </c>
      <c r="Q279" s="518"/>
      <c r="R279" s="518">
        <f t="shared" ref="R279" si="402">IF($X$269=0,R280-R272,IF($W$269=1,0,IF($W$269=2,0,R280-R272-R277)))</f>
        <v>0</v>
      </c>
      <c r="S279" s="518"/>
      <c r="T279" s="481">
        <f t="shared" si="369"/>
        <v>0</v>
      </c>
      <c r="U279" s="482" t="e">
        <f t="shared" si="370"/>
        <v>#DIV/0!</v>
      </c>
    </row>
    <row r="280" spans="1:24" ht="12.75" customHeight="1" x14ac:dyDescent="0.2">
      <c r="A280" s="484" t="str">
        <f>A$13</f>
        <v>Kopējās attiecināmās izmaksas</v>
      </c>
      <c r="B280" s="361">
        <f>IF($X$269=1,IF(B24=2,'1.3.2. Atbalsts-14.vai 41.p.'!H39,'1.3.2. Atbalsts-14.vai 41.p.'!H39*B24),IF(B24=2,'1.3.2. Atbalsts-14.vai 41.p.'!H36,'1.3.2. Atbalsts-14.vai 41.p.'!H36*B24))</f>
        <v>0</v>
      </c>
      <c r="C280" s="361"/>
      <c r="D280" s="361">
        <f>IF($X$269=1,IF(D24=2,'1.3.2. Atbalsts-14.vai 41.p.'!J39+'1.3.2. Atbalsts-14.vai 41.p.'!H39,'1.3.2. Atbalsts-14.vai 41.p.'!J39*D24),IF(D24=2,'1.3.2. Atbalsts-14.vai 41.p.'!J36+'1.3.2. Atbalsts-14.vai 41.p.'!H36,'1.3.2. Atbalsts-14.vai 41.p.'!J36*D24))</f>
        <v>0</v>
      </c>
      <c r="E280" s="361"/>
      <c r="F280" s="361">
        <f>IF($X$269=1,IF(F24=2,'1.3.2. Atbalsts-14.vai 41.p.'!L39+'1.3.2. Atbalsts-14.vai 41.p.'!J39+'1.3.2. Atbalsts-14.vai 41.p.'!H39,'1.3.2. Atbalsts-14.vai 41.p.'!L39*F24),IF(F24=2,'1.3.2. Atbalsts-14.vai 41.p.'!L36+'1.3.2. Atbalsts-14.vai 41.p.'!J36+'1.3.2. Atbalsts-14.vai 41.p.'!H36,'1.3.2. Atbalsts-14.vai 41.p.'!L36*F24))</f>
        <v>0</v>
      </c>
      <c r="G280" s="361"/>
      <c r="H280" s="361">
        <f>IF($X$269=1,IF(H24=2,'1.3.2. Atbalsts-14.vai 41.p.'!N39+'1.3.2. Atbalsts-14.vai 41.p.'!L39+'1.3.2. Atbalsts-14.vai 41.p.'!J39+'1.3.2. Atbalsts-14.vai 41.p.'!H39,'1.3.2. Atbalsts-14.vai 41.p.'!N39*H24),IF(H24=2,'1.3.2. Atbalsts-14.vai 41.p.'!N36+'1.3.2. Atbalsts-14.vai 41.p.'!L36+'1.3.2. Atbalsts-14.vai 41.p.'!J36+'1.3.2. Atbalsts-14.vai 41.p.'!H36,'1.3.2. Atbalsts-14.vai 41.p.'!N36*H24))</f>
        <v>0</v>
      </c>
      <c r="I280" s="361"/>
      <c r="J280" s="361">
        <f>IF(J24=2,'1.3.2. Atbalsts-14.vai 41.p.'!P39,'1.3.2. Atbalsts-14.vai 41.p.'!P39*J24)</f>
        <v>0</v>
      </c>
      <c r="K280" s="361"/>
      <c r="L280" s="361">
        <f>IF(L24=2,'1.3.2. Atbalsts-14.vai 41.p.'!R39,'1.3.2. Atbalsts-14.vai 41.p.'!R39*L24)</f>
        <v>0</v>
      </c>
      <c r="M280" s="361"/>
      <c r="N280" s="361">
        <f>IF(N24=2,'1.3.2. Atbalsts-14.vai 41.p.'!T39,'1.3.2. Atbalsts-14.vai 41.p.'!T39*N24)</f>
        <v>0</v>
      </c>
      <c r="O280" s="361"/>
      <c r="P280" s="361">
        <f>IF(P24=2,'1.3.2. Atbalsts-14.vai 41.p.'!V39,'1.3.2. Atbalsts-14.vai 41.p.'!V39*P24)</f>
        <v>0</v>
      </c>
      <c r="Q280" s="361"/>
      <c r="R280" s="361">
        <f>IF(R24=2,'1.3.2. Atbalsts-14.vai 41.p.'!X39,'1.3.2. Atbalsts-14.vai 41.p.'!X39*R24)</f>
        <v>0</v>
      </c>
      <c r="S280" s="361"/>
      <c r="T280" s="485">
        <f>SUM(B280:R280)</f>
        <v>0</v>
      </c>
      <c r="U280" s="482" t="e">
        <f t="shared" si="370"/>
        <v>#DIV/0!</v>
      </c>
    </row>
    <row r="281" spans="1:24" ht="12.75" hidden="1" customHeight="1" x14ac:dyDescent="0.2">
      <c r="A281" s="604" t="str">
        <f>A$14</f>
        <v>Publiskās neattiecināmās izmaksas</v>
      </c>
      <c r="B281" s="520"/>
      <c r="C281" s="520"/>
      <c r="D281" s="520"/>
      <c r="E281" s="520"/>
      <c r="F281" s="520"/>
      <c r="G281" s="520"/>
      <c r="H281" s="520"/>
      <c r="I281" s="520"/>
      <c r="J281" s="520"/>
      <c r="K281" s="520"/>
      <c r="L281" s="520"/>
      <c r="M281" s="520"/>
      <c r="N281" s="520"/>
      <c r="O281" s="520"/>
      <c r="P281" s="520"/>
      <c r="Q281" s="520"/>
      <c r="R281" s="520"/>
      <c r="S281" s="520"/>
      <c r="T281" s="481">
        <f t="shared" ref="T281:T283" si="403">SUM(B281:R281)</f>
        <v>0</v>
      </c>
      <c r="U281" s="519" t="s">
        <v>228</v>
      </c>
    </row>
    <row r="282" spans="1:24" ht="12.75" hidden="1" customHeight="1" x14ac:dyDescent="0.2">
      <c r="A282" s="604" t="str">
        <f>A$15</f>
        <v>Privātās neattiecināmās izmaksas</v>
      </c>
      <c r="B282" s="518">
        <f>IF($X$269=1,IF(B24=2,'1.3.2. Atbalsts-14.vai 41.p.'!I39,'1.3.2. Atbalsts-14.vai 41.p.'!I39*B24),IF(B24=2,'1.3.2. Atbalsts-14.vai 41.p.'!I36,'1.3.2. Atbalsts-14.vai 41.p.'!I36*B24))</f>
        <v>0</v>
      </c>
      <c r="C282" s="518"/>
      <c r="D282" s="518">
        <f>IF($X$2694=1,IF(D24=2,'1.3.2. Atbalsts-14.vai 41.p.'!K39+'1.3.2. Atbalsts-14.vai 41.p.'!I39,'1.3.2. Atbalsts-14.vai 41.p.'!K39*D24),IF(D24=2,'1.3.2. Atbalsts-14.vai 41.p.'!K36+'1.3.2. Atbalsts-14.vai 41.p.'!I36,'1.3.2. Atbalsts-14.vai 41.p.'!K36*D24))</f>
        <v>0</v>
      </c>
      <c r="E282" s="518"/>
      <c r="F282" s="518">
        <f>IF($X$269=1,IF(F24=2,'1.3.2. Atbalsts-14.vai 41.p.'!M39+'1.3.2. Atbalsts-14.vai 41.p.'!K39+'1.3.2. Atbalsts-14.vai 41.p.'!I39,'1.3.2. Atbalsts-14.vai 41.p.'!M39*F24),IF(F24=2,'1.3.2. Atbalsts-14.vai 41.p.'!M36+'1.3.2. Atbalsts-14.vai 41.p.'!K36+'1.3.2. Atbalsts-14.vai 41.p.'!I36,'1.3.2. Atbalsts-14.vai 41.p.'!M36*F24))</f>
        <v>0</v>
      </c>
      <c r="G282" s="518"/>
      <c r="H282" s="518">
        <f>IF($X$269=1,IF(H24=2,'1.3.2. Atbalsts-14.vai 41.p.'!O39+'1.3.2. Atbalsts-14.vai 41.p.'!M39+'1.3.2. Atbalsts-14.vai 41.p.'!K39+'1.3.2. Atbalsts-14.vai 41.p.'!I39,'1.3.2. Atbalsts-14.vai 41.p.'!O39*H24),IF(H24=2,'1.3.2. Atbalsts-14.vai 41.p.'!O36+'1.3.2. Atbalsts-14.vai 41.p.'!M36+'1.3.2. Atbalsts-14.vai 41.p.'!K36+'1.3.2. Atbalsts-14.vai 41.p.'!I36,'1.3.2. Atbalsts-14.vai 41.p.'!O36*H24))</f>
        <v>0</v>
      </c>
      <c r="I282" s="518"/>
      <c r="J282" s="518">
        <f>IF(J24=2,'1.3.2. Atbalsts-14.vai 41.p.'!Q39,'1.3.2. Atbalsts-14.vai 41.p.'!Q39*J24)</f>
        <v>0</v>
      </c>
      <c r="K282" s="518"/>
      <c r="L282" s="518">
        <f>IF(L24=2,'1.3.2. Atbalsts-14.vai 41.p.'!S39,'1.3.2. Atbalsts-14.vai 41.p.'!S39*L24)</f>
        <v>0</v>
      </c>
      <c r="M282" s="518"/>
      <c r="N282" s="518">
        <f>IF(N24=2,'1.3.2. Atbalsts-14.vai 41.p.'!U39,'1.3.2. Atbalsts-14.vai 41.p.'!U39*N24)</f>
        <v>0</v>
      </c>
      <c r="O282" s="518"/>
      <c r="P282" s="518">
        <f>IF(P24=2,'1.3.2. Atbalsts-14.vai 41.p.'!W39,'1.3.2. Atbalsts-14.vai 41.p.'!W39*P24)</f>
        <v>0</v>
      </c>
      <c r="Q282" s="518"/>
      <c r="R282" s="518">
        <f>IF(R24=2,'1.3.2. Atbalsts-14.vai 41.p.'!Y39,'1.3.2. Atbalsts-14.vai 41.p.'!Y39*R24)</f>
        <v>0</v>
      </c>
      <c r="S282" s="518"/>
      <c r="T282" s="481">
        <f t="shared" si="403"/>
        <v>0</v>
      </c>
      <c r="U282" s="519" t="s">
        <v>228</v>
      </c>
    </row>
    <row r="283" spans="1:24" ht="12.75" customHeight="1" x14ac:dyDescent="0.2">
      <c r="A283" s="484" t="str">
        <f>A$16</f>
        <v>Finansējuma saņēmēja papildu ieguldījumi</v>
      </c>
      <c r="B283" s="361">
        <f>SUM(B281:B282)</f>
        <v>0</v>
      </c>
      <c r="C283" s="361"/>
      <c r="D283" s="361">
        <f t="shared" ref="D283:R283" si="404">SUM(D281:D282)</f>
        <v>0</v>
      </c>
      <c r="E283" s="361"/>
      <c r="F283" s="361">
        <f t="shared" si="404"/>
        <v>0</v>
      </c>
      <c r="G283" s="361"/>
      <c r="H283" s="361">
        <f t="shared" si="404"/>
        <v>0</v>
      </c>
      <c r="I283" s="361"/>
      <c r="J283" s="361">
        <f t="shared" si="404"/>
        <v>0</v>
      </c>
      <c r="K283" s="361"/>
      <c r="L283" s="361">
        <f t="shared" si="404"/>
        <v>0</v>
      </c>
      <c r="M283" s="361"/>
      <c r="N283" s="361">
        <f t="shared" si="404"/>
        <v>0</v>
      </c>
      <c r="O283" s="361"/>
      <c r="P283" s="361">
        <f t="shared" si="404"/>
        <v>0</v>
      </c>
      <c r="Q283" s="361"/>
      <c r="R283" s="361">
        <f t="shared" si="404"/>
        <v>0</v>
      </c>
      <c r="S283" s="361"/>
      <c r="T283" s="485">
        <f t="shared" si="403"/>
        <v>0</v>
      </c>
      <c r="U283" s="519" t="s">
        <v>228</v>
      </c>
    </row>
    <row r="284" spans="1:24" ht="12.75" customHeight="1" x14ac:dyDescent="0.25">
      <c r="A284" s="490" t="str">
        <f>A$17</f>
        <v>Kopējās izmaksas</v>
      </c>
      <c r="B284" s="491">
        <f>B280+B283</f>
        <v>0</v>
      </c>
      <c r="C284" s="491"/>
      <c r="D284" s="491">
        <f t="shared" ref="D284:R284" si="405">D280+D283</f>
        <v>0</v>
      </c>
      <c r="E284" s="491"/>
      <c r="F284" s="491">
        <f t="shared" si="405"/>
        <v>0</v>
      </c>
      <c r="G284" s="491"/>
      <c r="H284" s="491">
        <f t="shared" si="405"/>
        <v>0</v>
      </c>
      <c r="I284" s="491"/>
      <c r="J284" s="491">
        <f t="shared" si="405"/>
        <v>0</v>
      </c>
      <c r="K284" s="491"/>
      <c r="L284" s="491">
        <f t="shared" si="405"/>
        <v>0</v>
      </c>
      <c r="M284" s="491"/>
      <c r="N284" s="491">
        <f t="shared" si="405"/>
        <v>0</v>
      </c>
      <c r="O284" s="491"/>
      <c r="P284" s="491">
        <f t="shared" si="405"/>
        <v>0</v>
      </c>
      <c r="Q284" s="491"/>
      <c r="R284" s="491">
        <f t="shared" si="405"/>
        <v>0</v>
      </c>
      <c r="S284" s="491"/>
      <c r="T284" s="485">
        <f>SUM(B284:R284)</f>
        <v>0</v>
      </c>
      <c r="U284" s="519" t="s">
        <v>228</v>
      </c>
    </row>
    <row r="286" spans="1:24" ht="18.75" customHeight="1" x14ac:dyDescent="0.2">
      <c r="A286" s="528" t="s">
        <v>484</v>
      </c>
      <c r="B286" s="509">
        <f>'1.3.2. Atbalsts-14.vai 41.p.'!C3</f>
        <v>0</v>
      </c>
      <c r="C286" s="510"/>
      <c r="D286" s="510"/>
      <c r="E286" s="510"/>
      <c r="F286" s="509">
        <f>'1.3.2. Atbalsts-14.vai 41.p.'!H3</f>
        <v>0</v>
      </c>
      <c r="G286" s="510"/>
      <c r="H286" s="511"/>
      <c r="I286" s="510"/>
      <c r="J286" s="511" t="s">
        <v>308</v>
      </c>
      <c r="K286" s="510"/>
      <c r="L286" s="513">
        <f>'1.3.2. Atbalsts-14.vai 41.p.'!C22</f>
        <v>0.45</v>
      </c>
      <c r="M286" s="510"/>
      <c r="N286" s="514" t="s">
        <v>489</v>
      </c>
      <c r="O286" s="510"/>
      <c r="P286" s="511"/>
      <c r="Q286" s="510"/>
      <c r="R286" s="511"/>
      <c r="S286" s="510"/>
      <c r="T286" s="511"/>
      <c r="U286" s="511"/>
      <c r="W286" s="386">
        <f>IF(F286=Dati!$J$3,1,IF(F286=Dati!$J$4,2,IF(F286=Dati!$J$5,3,0)))</f>
        <v>0</v>
      </c>
      <c r="X286" s="386">
        <f>X269</f>
        <v>0</v>
      </c>
    </row>
    <row r="287" spans="1:24" x14ac:dyDescent="0.2">
      <c r="A287" s="476" t="s">
        <v>221</v>
      </c>
      <c r="B287" s="477">
        <f>B$3</f>
        <v>2023</v>
      </c>
      <c r="C287" s="477"/>
      <c r="D287" s="477">
        <f>D$3</f>
        <v>2024</v>
      </c>
      <c r="E287" s="477"/>
      <c r="F287" s="477">
        <f>F$3</f>
        <v>2025</v>
      </c>
      <c r="G287" s="477"/>
      <c r="H287" s="477" t="str">
        <f>H$3</f>
        <v>X</v>
      </c>
      <c r="I287" s="477"/>
      <c r="J287" s="477" t="str">
        <f>J$3</f>
        <v>X</v>
      </c>
      <c r="K287" s="477"/>
      <c r="L287" s="477" t="str">
        <f>L$3</f>
        <v>X</v>
      </c>
      <c r="M287" s="477"/>
      <c r="N287" s="477" t="str">
        <f>N$3</f>
        <v>X</v>
      </c>
      <c r="O287" s="477"/>
      <c r="P287" s="477" t="str">
        <f>P$3</f>
        <v>X</v>
      </c>
      <c r="Q287" s="477"/>
      <c r="R287" s="477" t="str">
        <f>R$3</f>
        <v>X</v>
      </c>
      <c r="S287" s="477"/>
      <c r="T287" s="477"/>
      <c r="U287" s="477"/>
    </row>
    <row r="288" spans="1:24" x14ac:dyDescent="0.2">
      <c r="A288" s="515"/>
      <c r="B288" s="478" t="s">
        <v>222</v>
      </c>
      <c r="C288" s="478"/>
      <c r="D288" s="478" t="s">
        <v>222</v>
      </c>
      <c r="E288" s="478"/>
      <c r="F288" s="478" t="s">
        <v>222</v>
      </c>
      <c r="G288" s="478"/>
      <c r="H288" s="478" t="s">
        <v>222</v>
      </c>
      <c r="I288" s="478"/>
      <c r="J288" s="478" t="s">
        <v>222</v>
      </c>
      <c r="K288" s="478"/>
      <c r="L288" s="478" t="s">
        <v>222</v>
      </c>
      <c r="M288" s="478"/>
      <c r="N288" s="478" t="s">
        <v>222</v>
      </c>
      <c r="O288" s="478"/>
      <c r="P288" s="478" t="s">
        <v>222</v>
      </c>
      <c r="Q288" s="478"/>
      <c r="R288" s="478" t="s">
        <v>222</v>
      </c>
      <c r="S288" s="478"/>
      <c r="T288" s="478" t="s">
        <v>112</v>
      </c>
      <c r="U288" s="478" t="s">
        <v>59</v>
      </c>
    </row>
    <row r="289" spans="1:21" ht="12.75" customHeight="1" x14ac:dyDescent="0.2">
      <c r="A289" s="516" t="str">
        <f>A$5</f>
        <v>Attīstības un noturības mehānisma finansējums</v>
      </c>
      <c r="B289" s="517">
        <f>(B297*$L$286)*$W$20</f>
        <v>0</v>
      </c>
      <c r="C289" s="517"/>
      <c r="D289" s="517">
        <f t="shared" ref="D289:S289" si="406">(D297*$L$286)*$W$20</f>
        <v>0</v>
      </c>
      <c r="E289" s="517"/>
      <c r="F289" s="517">
        <f t="shared" ref="F289:S289" si="407">(F297*$L$286)*$W$20</f>
        <v>0</v>
      </c>
      <c r="G289" s="517"/>
      <c r="H289" s="517">
        <f t="shared" ref="H289:S289" si="408">(H297*$L$286)*$W$20</f>
        <v>0</v>
      </c>
      <c r="I289" s="517"/>
      <c r="J289" s="517">
        <f t="shared" ref="J289:S289" si="409">(J297*$L$286)*$W$20</f>
        <v>0</v>
      </c>
      <c r="K289" s="517"/>
      <c r="L289" s="517">
        <f t="shared" ref="L289:S289" si="410">(L297*$L$286)*$W$20</f>
        <v>0</v>
      </c>
      <c r="M289" s="517"/>
      <c r="N289" s="517">
        <f t="shared" ref="N289:S289" si="411">(N297*$L$286)*$W$20</f>
        <v>0</v>
      </c>
      <c r="O289" s="517"/>
      <c r="P289" s="517">
        <f t="shared" ref="P289:S289" si="412">(P297*$L$286)*$W$20</f>
        <v>0</v>
      </c>
      <c r="Q289" s="517"/>
      <c r="R289" s="517">
        <f t="shared" ref="R289:S289" si="413">(R297*$L$286)*$W$20</f>
        <v>0</v>
      </c>
      <c r="S289" s="517"/>
      <c r="T289" s="481">
        <f>SUM(B289:R289)</f>
        <v>0</v>
      </c>
      <c r="U289" s="482" t="e">
        <f>T289/$T$297</f>
        <v>#DIV/0!</v>
      </c>
    </row>
    <row r="290" spans="1:21" ht="12.75" hidden="1" customHeight="1" x14ac:dyDescent="0.2">
      <c r="A290" s="604">
        <f>A$6</f>
        <v>0</v>
      </c>
      <c r="B290" s="517"/>
      <c r="C290" s="517"/>
      <c r="D290" s="517"/>
      <c r="E290" s="517"/>
      <c r="F290" s="517"/>
      <c r="G290" s="517"/>
      <c r="H290" s="517"/>
      <c r="I290" s="517"/>
      <c r="J290" s="517"/>
      <c r="K290" s="517"/>
      <c r="L290" s="517"/>
      <c r="M290" s="517"/>
      <c r="N290" s="517"/>
      <c r="O290" s="517"/>
      <c r="P290" s="517"/>
      <c r="Q290" s="517"/>
      <c r="R290" s="517"/>
      <c r="S290" s="517"/>
      <c r="T290" s="481"/>
      <c r="U290" s="482"/>
    </row>
    <row r="291" spans="1:21" ht="12.75" hidden="1" customHeight="1" x14ac:dyDescent="0.2">
      <c r="A291" s="604" t="str">
        <f>A$7</f>
        <v>Valsts budžeta finansējums</v>
      </c>
      <c r="B291" s="517"/>
      <c r="C291" s="517"/>
      <c r="D291" s="517"/>
      <c r="E291" s="517"/>
      <c r="F291" s="517"/>
      <c r="G291" s="517"/>
      <c r="H291" s="517"/>
      <c r="I291" s="517"/>
      <c r="J291" s="517"/>
      <c r="K291" s="517"/>
      <c r="L291" s="517"/>
      <c r="M291" s="517"/>
      <c r="N291" s="517"/>
      <c r="O291" s="517"/>
      <c r="P291" s="517"/>
      <c r="Q291" s="517"/>
      <c r="R291" s="517"/>
      <c r="S291" s="517"/>
      <c r="T291" s="481">
        <f t="shared" ref="T291:T296" si="414">SUM(B291:R291)</f>
        <v>0</v>
      </c>
      <c r="U291" s="482" t="e">
        <f t="shared" ref="U291:U297" si="415">T291/$T$297</f>
        <v>#DIV/0!</v>
      </c>
    </row>
    <row r="292" spans="1:21" ht="12.75" hidden="1" customHeight="1" x14ac:dyDescent="0.2">
      <c r="A292" s="604" t="str">
        <f>A$8</f>
        <v>Valsts budžeta dotācija pašvaldībām</v>
      </c>
      <c r="B292" s="518"/>
      <c r="C292" s="518"/>
      <c r="D292" s="518"/>
      <c r="E292" s="518"/>
      <c r="F292" s="518"/>
      <c r="G292" s="518"/>
      <c r="H292" s="518"/>
      <c r="I292" s="518"/>
      <c r="J292" s="518"/>
      <c r="K292" s="518"/>
      <c r="L292" s="518"/>
      <c r="M292" s="518"/>
      <c r="N292" s="518"/>
      <c r="O292" s="518"/>
      <c r="P292" s="518"/>
      <c r="Q292" s="518"/>
      <c r="R292" s="518"/>
      <c r="S292" s="518"/>
      <c r="T292" s="481">
        <f t="shared" si="414"/>
        <v>0</v>
      </c>
      <c r="U292" s="482" t="e">
        <f t="shared" si="415"/>
        <v>#DIV/0!</v>
      </c>
    </row>
    <row r="293" spans="1:21" ht="12.75" customHeight="1" x14ac:dyDescent="0.2">
      <c r="A293" s="483" t="str">
        <f>A$9</f>
        <v>Pašvaldības finansējums</v>
      </c>
      <c r="B293" s="518">
        <f>IF($W$286=1,B297-B289,0)</f>
        <v>0</v>
      </c>
      <c r="C293" s="518"/>
      <c r="D293" s="518">
        <f t="shared" ref="D293:S293" si="416">IF($W$286=1,D297-D289,0)</f>
        <v>0</v>
      </c>
      <c r="E293" s="518"/>
      <c r="F293" s="518">
        <f t="shared" ref="F293:S293" si="417">IF($W$286=1,F297-F289,0)</f>
        <v>0</v>
      </c>
      <c r="G293" s="518"/>
      <c r="H293" s="518">
        <f t="shared" ref="H293:S293" si="418">IF($W$286=1,H297-H289,0)</f>
        <v>0</v>
      </c>
      <c r="I293" s="518"/>
      <c r="J293" s="518">
        <f t="shared" ref="J293:S293" si="419">IF($W$286=1,J297-J289,0)</f>
        <v>0</v>
      </c>
      <c r="K293" s="518"/>
      <c r="L293" s="518">
        <f t="shared" ref="L293:S293" si="420">IF($W$286=1,L297-L289,0)</f>
        <v>0</v>
      </c>
      <c r="M293" s="518"/>
      <c r="N293" s="518">
        <f t="shared" ref="N293:S293" si="421">IF($W$286=1,N297-N289,0)</f>
        <v>0</v>
      </c>
      <c r="O293" s="518"/>
      <c r="P293" s="518">
        <f t="shared" ref="P293:S293" si="422">IF($W$286=1,P297-P289,0)</f>
        <v>0</v>
      </c>
      <c r="Q293" s="518"/>
      <c r="R293" s="518">
        <f t="shared" ref="R293:S293" si="423">IF($W$286=1,R297-R289,0)</f>
        <v>0</v>
      </c>
      <c r="S293" s="518"/>
      <c r="T293" s="481">
        <f t="shared" si="414"/>
        <v>0</v>
      </c>
      <c r="U293" s="482" t="e">
        <f t="shared" si="415"/>
        <v>#DIV/0!</v>
      </c>
    </row>
    <row r="294" spans="1:21" s="305" customFormat="1" ht="12.75" customHeight="1" x14ac:dyDescent="0.2">
      <c r="A294" s="483" t="str">
        <f>A$10</f>
        <v>Cits publiskais finansējums</v>
      </c>
      <c r="B294" s="518">
        <f>IF($W$286=2,B297-B289,0)</f>
        <v>0</v>
      </c>
      <c r="C294" s="518"/>
      <c r="D294" s="518">
        <f t="shared" ref="D294:S294" si="424">IF($W$286=2,D297-D289,0)</f>
        <v>0</v>
      </c>
      <c r="E294" s="518"/>
      <c r="F294" s="518">
        <f t="shared" ref="F294:S294" si="425">IF($W$286=2,F297-F289,0)</f>
        <v>0</v>
      </c>
      <c r="G294" s="518"/>
      <c r="H294" s="518">
        <f t="shared" ref="H294:S294" si="426">IF($W$286=2,H297-H289,0)</f>
        <v>0</v>
      </c>
      <c r="I294" s="518"/>
      <c r="J294" s="518">
        <f t="shared" ref="J294:S294" si="427">IF($W$286=2,J297-J289,0)</f>
        <v>0</v>
      </c>
      <c r="K294" s="518"/>
      <c r="L294" s="518">
        <f t="shared" ref="L294:S294" si="428">IF($W$286=2,L297-L289,0)</f>
        <v>0</v>
      </c>
      <c r="M294" s="518"/>
      <c r="N294" s="518">
        <f t="shared" ref="N294:S294" si="429">IF($W$286=2,N297-N289,0)</f>
        <v>0</v>
      </c>
      <c r="O294" s="518"/>
      <c r="P294" s="518">
        <f t="shared" ref="P294:S294" si="430">IF($W$286=2,P297-P289,0)</f>
        <v>0</v>
      </c>
      <c r="Q294" s="518"/>
      <c r="R294" s="518">
        <f t="shared" ref="R294:S294" si="431">IF($W$286=2,R297-R289,0)</f>
        <v>0</v>
      </c>
      <c r="S294" s="518"/>
      <c r="T294" s="481">
        <f t="shared" si="414"/>
        <v>0</v>
      </c>
      <c r="U294" s="482" t="e">
        <f t="shared" si="415"/>
        <v>#DIV/0!</v>
      </c>
    </row>
    <row r="295" spans="1:21" ht="12.75" customHeight="1" x14ac:dyDescent="0.2">
      <c r="A295" s="484" t="str">
        <f>A$11</f>
        <v>Publiskās attiecināmās izmaksas</v>
      </c>
      <c r="B295" s="361">
        <f>SUM(B289:B294)</f>
        <v>0</v>
      </c>
      <c r="C295" s="361"/>
      <c r="D295" s="361">
        <f t="shared" ref="D295" si="432">SUM(D289:D294)</f>
        <v>0</v>
      </c>
      <c r="E295" s="361"/>
      <c r="F295" s="361">
        <f t="shared" ref="F295" si="433">SUM(F289:F294)</f>
        <v>0</v>
      </c>
      <c r="G295" s="361"/>
      <c r="H295" s="361">
        <f t="shared" ref="H295" si="434">SUM(H289:H294)</f>
        <v>0</v>
      </c>
      <c r="I295" s="361"/>
      <c r="J295" s="361">
        <f t="shared" ref="J295" si="435">SUM(J289:J294)</f>
        <v>0</v>
      </c>
      <c r="K295" s="361"/>
      <c r="L295" s="361">
        <f t="shared" ref="L295" si="436">SUM(L289:L294)</f>
        <v>0</v>
      </c>
      <c r="M295" s="361"/>
      <c r="N295" s="361">
        <f t="shared" ref="N295" si="437">SUM(N289:N294)</f>
        <v>0</v>
      </c>
      <c r="O295" s="361"/>
      <c r="P295" s="361">
        <f t="shared" ref="P295" si="438">SUM(P289:P294)</f>
        <v>0</v>
      </c>
      <c r="Q295" s="361"/>
      <c r="R295" s="361">
        <f t="shared" ref="R295" si="439">SUM(R289:R294)</f>
        <v>0</v>
      </c>
      <c r="S295" s="361"/>
      <c r="T295" s="485">
        <f t="shared" si="414"/>
        <v>0</v>
      </c>
      <c r="U295" s="482" t="e">
        <f t="shared" si="415"/>
        <v>#DIV/0!</v>
      </c>
    </row>
    <row r="296" spans="1:21" ht="12.75" customHeight="1" x14ac:dyDescent="0.2">
      <c r="A296" s="483" t="str">
        <f>A$12</f>
        <v>Privātais finansējums</v>
      </c>
      <c r="B296" s="518">
        <f>IF($W$286=1,0,IF($W$286=2,0,B297-B289-B294))</f>
        <v>0</v>
      </c>
      <c r="C296" s="518"/>
      <c r="D296" s="518">
        <f t="shared" ref="D296" si="440">IF($W$286=1,0,IF($W$286=2,0,D297-D289-D294))</f>
        <v>0</v>
      </c>
      <c r="E296" s="518"/>
      <c r="F296" s="518">
        <f t="shared" ref="F296" si="441">IF($W$286=1,0,IF($W$286=2,0,F297-F289-F294))</f>
        <v>0</v>
      </c>
      <c r="G296" s="518"/>
      <c r="H296" s="518">
        <f t="shared" ref="H296" si="442">IF($W$286=1,0,IF($W$286=2,0,H297-H289-H294))</f>
        <v>0</v>
      </c>
      <c r="I296" s="518"/>
      <c r="J296" s="518">
        <f t="shared" ref="J296" si="443">IF($W$286=1,0,IF($W$286=2,0,J297-J289-J294))</f>
        <v>0</v>
      </c>
      <c r="K296" s="518"/>
      <c r="L296" s="518">
        <f t="shared" ref="L296" si="444">IF($W$286=1,0,IF($W$286=2,0,L297-L289-L294))</f>
        <v>0</v>
      </c>
      <c r="M296" s="518"/>
      <c r="N296" s="518">
        <f t="shared" ref="N296" si="445">IF($W$286=1,0,IF($W$286=2,0,N297-N289-N294))</f>
        <v>0</v>
      </c>
      <c r="O296" s="518"/>
      <c r="P296" s="518">
        <f t="shared" ref="P296" si="446">IF($W$286=1,0,IF($W$286=2,0,P297-P289-P294))</f>
        <v>0</v>
      </c>
      <c r="Q296" s="518"/>
      <c r="R296" s="518">
        <f t="shared" ref="R296" si="447">IF($W$286=1,0,IF($W$286=2,0,R297-R289-R294))</f>
        <v>0</v>
      </c>
      <c r="S296" s="518"/>
      <c r="T296" s="481">
        <f t="shared" si="414"/>
        <v>0</v>
      </c>
      <c r="U296" s="482" t="e">
        <f t="shared" si="415"/>
        <v>#DIV/0!</v>
      </c>
    </row>
    <row r="297" spans="1:21" ht="12.75" customHeight="1" x14ac:dyDescent="0.2">
      <c r="A297" s="484" t="str">
        <f>A$13</f>
        <v>Kopējās attiecināmās izmaksas</v>
      </c>
      <c r="B297" s="361">
        <f>IF($X$286=1,IF(B24=2,'1.3.2. Atbalsts-14.vai 41.p.'!H40,'1.3.2. Atbalsts-14.vai 41.p.'!H40*B24),0)</f>
        <v>0</v>
      </c>
      <c r="C297" s="361"/>
      <c r="D297" s="361">
        <f>IF($X$286=1,IF(D24=2,'1.3.2. Atbalsts-14.vai 41.p.'!J40+'1.3.2. Atbalsts-14.vai 41.p.'!H40,'1.3.2. Atbalsts-14.vai 41.p.'!J40*D24),0)</f>
        <v>0</v>
      </c>
      <c r="E297" s="361"/>
      <c r="F297" s="361">
        <f>IF($X$286=1,IF(F24=2,'1.3.2. Atbalsts-14.vai 41.p.'!L40+'1.3.2. Atbalsts-14.vai 41.p.'!J40+'1.3.2. Atbalsts-14.vai 41.p.'!H40,'1.3.2. Atbalsts-14.vai 41.p.'!L40*F24),0)</f>
        <v>0</v>
      </c>
      <c r="G297" s="361"/>
      <c r="H297" s="361">
        <f>IF($X$286=1,IF(H24=2,'1.3.2. Atbalsts-14.vai 41.p.'!N40+'1.3.2. Atbalsts-14.vai 41.p.'!L40+'1.3.2. Atbalsts-14.vai 41.p.'!J40+'1.3.2. Atbalsts-14.vai 41.p.'!H40,'1.3.2. Atbalsts-14.vai 41.p.'!N40*H24),0)</f>
        <v>0</v>
      </c>
      <c r="I297" s="361"/>
      <c r="J297" s="361">
        <f>IF(J24=2,'1.3.2. Atbalsts-14.vai 41.p.'!P40,'1.3.2. Atbalsts-14.vai 41.p.'!P40*J24)</f>
        <v>0</v>
      </c>
      <c r="K297" s="361"/>
      <c r="L297" s="361">
        <f>IF(L24=2,'1.3.2. Atbalsts-14.vai 41.p.'!R40,'1.3.2. Atbalsts-14.vai 41.p.'!R40*L24)</f>
        <v>0</v>
      </c>
      <c r="M297" s="361"/>
      <c r="N297" s="361">
        <f>IF(N24=2,'1.3.2. Atbalsts-14.vai 41.p.'!T40,'1.3.2. Atbalsts-14.vai 41.p.'!T40*N24)</f>
        <v>0</v>
      </c>
      <c r="O297" s="361"/>
      <c r="P297" s="361">
        <f>IF(P24=2,'1.3.2. Atbalsts-14.vai 41.p.'!V40,'1.3.2. Atbalsts-14.vai 41.p.'!V40*P24)</f>
        <v>0</v>
      </c>
      <c r="Q297" s="361"/>
      <c r="R297" s="361">
        <f>IF(R24=2,'1.3.2. Atbalsts-14.vai 41.p.'!X40,'1.3.2. Atbalsts-14.vai 41.p.'!X40*R24)</f>
        <v>0</v>
      </c>
      <c r="S297" s="361"/>
      <c r="T297" s="485">
        <f>SUM(B297:R297)</f>
        <v>0</v>
      </c>
      <c r="U297" s="482" t="e">
        <f t="shared" si="415"/>
        <v>#DIV/0!</v>
      </c>
    </row>
    <row r="298" spans="1:21" ht="12.75" hidden="1" customHeight="1" x14ac:dyDescent="0.2">
      <c r="A298" s="604" t="str">
        <f>A$14</f>
        <v>Publiskās neattiecināmās izmaksas</v>
      </c>
      <c r="B298" s="520"/>
      <c r="C298" s="520"/>
      <c r="D298" s="520"/>
      <c r="E298" s="520"/>
      <c r="F298" s="520"/>
      <c r="G298" s="520"/>
      <c r="H298" s="520"/>
      <c r="I298" s="520"/>
      <c r="J298" s="520"/>
      <c r="K298" s="520"/>
      <c r="L298" s="520"/>
      <c r="M298" s="520"/>
      <c r="N298" s="520"/>
      <c r="O298" s="520"/>
      <c r="P298" s="520"/>
      <c r="Q298" s="520"/>
      <c r="R298" s="520"/>
      <c r="S298" s="520"/>
      <c r="T298" s="481">
        <f t="shared" ref="T298:T300" si="448">SUM(B298:R298)</f>
        <v>0</v>
      </c>
      <c r="U298" s="519" t="s">
        <v>228</v>
      </c>
    </row>
    <row r="299" spans="1:21" ht="12.75" hidden="1" customHeight="1" x14ac:dyDescent="0.2">
      <c r="A299" s="604" t="str">
        <f>A$15</f>
        <v>Privātās neattiecināmās izmaksas</v>
      </c>
      <c r="B299" s="518">
        <f>IF($X$286=1,IF(B24=2,'1.3.2. Atbalsts-14.vai 41.p.'!I40,'1.3.2. Atbalsts-14.vai 41.p.'!I40*B24),0)</f>
        <v>0</v>
      </c>
      <c r="C299" s="518"/>
      <c r="D299" s="518">
        <f>IF($X$286=1,IF(D24=2,'1.3.2. Atbalsts-14.vai 41.p.'!K40+'1.3.2. Atbalsts-14.vai 41.p.'!I40,'1.3.2. Atbalsts-14.vai 41.p.'!K40*D24),0)</f>
        <v>0</v>
      </c>
      <c r="E299" s="518"/>
      <c r="F299" s="518">
        <f>IF($X$286=1,IF(F24=2,'1.3.2. Atbalsts-14.vai 41.p.'!M40+'1.3.2. Atbalsts-14.vai 41.p.'!K40+'1.3.2. Atbalsts-14.vai 41.p.'!I40,'1.3.2. Atbalsts-14.vai 41.p.'!M40*F24),0)</f>
        <v>0</v>
      </c>
      <c r="G299" s="518"/>
      <c r="H299" s="518">
        <f>IF($X$286=1,IF(H24=2,'1.3.2. Atbalsts-14.vai 41.p.'!O40+'1.3.2. Atbalsts-14.vai 41.p.'!M40+'1.3.2. Atbalsts-14.vai 41.p.'!K40+'1.3.2. Atbalsts-14.vai 41.p.'!I40,'1.3.2. Atbalsts-14.vai 41.p.'!O40*H24),0)</f>
        <v>0</v>
      </c>
      <c r="I299" s="518"/>
      <c r="J299" s="518">
        <f>IF(J24=2,'1.3.2. Atbalsts-14.vai 41.p.'!Q40,'1.3.2. Atbalsts-14.vai 41.p.'!Q40*J24)</f>
        <v>0</v>
      </c>
      <c r="K299" s="518"/>
      <c r="L299" s="518">
        <f>IF(L24=2,'1.3.2. Atbalsts-14.vai 41.p.'!S40,'1.3.2. Atbalsts-14.vai 41.p.'!S40*L24)</f>
        <v>0</v>
      </c>
      <c r="M299" s="518"/>
      <c r="N299" s="518">
        <f>IF(N24=2,'1.3.2. Atbalsts-14.vai 41.p.'!U40,'1.3.2. Atbalsts-14.vai 41.p.'!U40*N24)</f>
        <v>0</v>
      </c>
      <c r="O299" s="518"/>
      <c r="P299" s="518">
        <f>IF(P24=2,'1.3.2. Atbalsts-14.vai 41.p.'!W40,'1.3.2. Atbalsts-14.vai 41.p.'!W40*P24)</f>
        <v>0</v>
      </c>
      <c r="Q299" s="518"/>
      <c r="R299" s="518">
        <f>IF(R24=2,'1.3.2. Atbalsts-14.vai 41.p.'!Y40,'1.3.2. Atbalsts-14.vai 41.p.'!Y40*R24)</f>
        <v>0</v>
      </c>
      <c r="S299" s="518"/>
      <c r="T299" s="481">
        <f t="shared" si="448"/>
        <v>0</v>
      </c>
      <c r="U299" s="519" t="s">
        <v>228</v>
      </c>
    </row>
    <row r="300" spans="1:21" ht="12.75" customHeight="1" x14ac:dyDescent="0.2">
      <c r="A300" s="484" t="str">
        <f>A$16</f>
        <v>Finansējuma saņēmēja papildu ieguldījumi</v>
      </c>
      <c r="B300" s="361">
        <f>SUM(B298:B299)</f>
        <v>0</v>
      </c>
      <c r="C300" s="361"/>
      <c r="D300" s="361">
        <f t="shared" ref="D300:R300" si="449">SUM(D298:D299)</f>
        <v>0</v>
      </c>
      <c r="E300" s="361"/>
      <c r="F300" s="361">
        <f t="shared" si="449"/>
        <v>0</v>
      </c>
      <c r="G300" s="361"/>
      <c r="H300" s="361">
        <f t="shared" si="449"/>
        <v>0</v>
      </c>
      <c r="I300" s="361"/>
      <c r="J300" s="361">
        <f t="shared" si="449"/>
        <v>0</v>
      </c>
      <c r="K300" s="361"/>
      <c r="L300" s="361">
        <f t="shared" si="449"/>
        <v>0</v>
      </c>
      <c r="M300" s="361"/>
      <c r="N300" s="361">
        <f t="shared" si="449"/>
        <v>0</v>
      </c>
      <c r="O300" s="361"/>
      <c r="P300" s="361">
        <f t="shared" si="449"/>
        <v>0</v>
      </c>
      <c r="Q300" s="361"/>
      <c r="R300" s="361">
        <f t="shared" si="449"/>
        <v>0</v>
      </c>
      <c r="S300" s="361"/>
      <c r="T300" s="485">
        <f t="shared" si="448"/>
        <v>0</v>
      </c>
      <c r="U300" s="519" t="s">
        <v>228</v>
      </c>
    </row>
    <row r="301" spans="1:21" ht="12.75" customHeight="1" x14ac:dyDescent="0.25">
      <c r="A301" s="490" t="str">
        <f>A$17</f>
        <v>Kopējās izmaksas</v>
      </c>
      <c r="B301" s="491">
        <f>B297+B300</f>
        <v>0</v>
      </c>
      <c r="C301" s="491"/>
      <c r="D301" s="491">
        <f t="shared" ref="D301:R301" si="450">D297+D300</f>
        <v>0</v>
      </c>
      <c r="E301" s="491"/>
      <c r="F301" s="491">
        <f t="shared" si="450"/>
        <v>0</v>
      </c>
      <c r="G301" s="491"/>
      <c r="H301" s="491">
        <f t="shared" si="450"/>
        <v>0</v>
      </c>
      <c r="I301" s="491"/>
      <c r="J301" s="491">
        <f t="shared" si="450"/>
        <v>0</v>
      </c>
      <c r="K301" s="491"/>
      <c r="L301" s="491">
        <f t="shared" si="450"/>
        <v>0</v>
      </c>
      <c r="M301" s="491"/>
      <c r="N301" s="491">
        <f t="shared" si="450"/>
        <v>0</v>
      </c>
      <c r="O301" s="491"/>
      <c r="P301" s="491">
        <f t="shared" si="450"/>
        <v>0</v>
      </c>
      <c r="Q301" s="491"/>
      <c r="R301" s="491">
        <f t="shared" si="450"/>
        <v>0</v>
      </c>
      <c r="S301" s="491"/>
      <c r="T301" s="485">
        <f>SUM(B301:R301)</f>
        <v>0</v>
      </c>
      <c r="U301" s="519" t="s">
        <v>228</v>
      </c>
    </row>
    <row r="305" spans="2:20" x14ac:dyDescent="0.2">
      <c r="B305" s="529"/>
      <c r="C305" s="529"/>
      <c r="D305" s="529"/>
      <c r="E305" s="529"/>
      <c r="F305" s="529"/>
      <c r="G305" s="529"/>
      <c r="H305" s="529"/>
      <c r="I305" s="529"/>
      <c r="J305" s="529"/>
      <c r="K305" s="529"/>
      <c r="L305" s="529"/>
      <c r="M305" s="529"/>
      <c r="N305" s="529"/>
      <c r="O305" s="529"/>
      <c r="P305" s="529"/>
      <c r="Q305" s="529"/>
      <c r="R305" s="529"/>
      <c r="S305" s="529"/>
      <c r="T305" s="529"/>
    </row>
  </sheetData>
  <sheetProtection algorithmName="SHA-512" hashValue="zJdNKJkUDgpLXF59Fs8D8ywPa4jhRP27aeNv4hYN153CkDBnbCeiTeiwk//EQDwMrbUA+AGMYJR2BRIsWmEaVQ==" saltValue="TOUAtl+u6VCZfV21IZUltQ==" spinCount="100000" sheet="1" formatCells="0" formatColumns="0" formatRows="0" insertColumns="0" insertRows="0" insertHyperlinks="0" deleteColumns="0" deleteRows="0" sort="0" autoFilter="0" pivotTables="0"/>
  <mergeCells count="6">
    <mergeCell ref="T269:U269"/>
    <mergeCell ref="A1:D1"/>
    <mergeCell ref="D20:U20"/>
    <mergeCell ref="D21:U21"/>
    <mergeCell ref="D22:U22"/>
    <mergeCell ref="T235:U235"/>
  </mergeCells>
  <conditionalFormatting sqref="B27:C27 H27:I27">
    <cfRule type="cellIs" dxfId="47" priority="37" operator="equal">
      <formula>"Nav paredzēts"</formula>
    </cfRule>
  </conditionalFormatting>
  <conditionalFormatting sqref="J27">
    <cfRule type="cellIs" dxfId="46" priority="36" operator="equal">
      <formula>"Nav paredzēts"</formula>
    </cfRule>
  </conditionalFormatting>
  <conditionalFormatting sqref="B5:S5 B7:S17">
    <cfRule type="cellIs" dxfId="45" priority="35" operator="lessThan">
      <formula>0</formula>
    </cfRule>
  </conditionalFormatting>
  <conditionalFormatting sqref="B44:C44 H44">
    <cfRule type="cellIs" dxfId="44" priority="34" operator="equal">
      <formula>"Nav paredzēts"</formula>
    </cfRule>
  </conditionalFormatting>
  <conditionalFormatting sqref="J44">
    <cfRule type="cellIs" dxfId="43" priority="33" operator="equal">
      <formula>"Nav paredzēts"</formula>
    </cfRule>
  </conditionalFormatting>
  <conditionalFormatting sqref="B61:C61 H61">
    <cfRule type="cellIs" dxfId="42" priority="32" operator="equal">
      <formula>"Nav paredzēts"</formula>
    </cfRule>
  </conditionalFormatting>
  <conditionalFormatting sqref="J61">
    <cfRule type="cellIs" dxfId="41" priority="31" operator="equal">
      <formula>"Nav paredzēts"</formula>
    </cfRule>
  </conditionalFormatting>
  <conditionalFormatting sqref="B78:C78 H78">
    <cfRule type="cellIs" dxfId="40" priority="30" operator="equal">
      <formula>"Nav paredzēts"</formula>
    </cfRule>
  </conditionalFormatting>
  <conditionalFormatting sqref="J78">
    <cfRule type="cellIs" dxfId="39" priority="29" operator="equal">
      <formula>"Nav paredzēts"</formula>
    </cfRule>
  </conditionalFormatting>
  <conditionalFormatting sqref="B95:C95 H95">
    <cfRule type="cellIs" dxfId="38" priority="28" operator="equal">
      <formula>"Nav paredzēts"</formula>
    </cfRule>
  </conditionalFormatting>
  <conditionalFormatting sqref="J95">
    <cfRule type="cellIs" dxfId="37" priority="27" operator="equal">
      <formula>"Nav paredzēts"</formula>
    </cfRule>
  </conditionalFormatting>
  <conditionalFormatting sqref="B112:C112 H112">
    <cfRule type="cellIs" dxfId="36" priority="26" operator="equal">
      <formula>"Nav paredzēts"</formula>
    </cfRule>
  </conditionalFormatting>
  <conditionalFormatting sqref="J112">
    <cfRule type="cellIs" dxfId="35" priority="25" operator="equal">
      <formula>"Nav paredzēts"</formula>
    </cfRule>
  </conditionalFormatting>
  <conditionalFormatting sqref="B129:C129 H129">
    <cfRule type="cellIs" dxfId="34" priority="24" operator="equal">
      <formula>"Nav paredzēts"</formula>
    </cfRule>
  </conditionalFormatting>
  <conditionalFormatting sqref="J129">
    <cfRule type="cellIs" dxfId="33" priority="23" operator="equal">
      <formula>"Nav paredzēts"</formula>
    </cfRule>
  </conditionalFormatting>
  <conditionalFormatting sqref="J269">
    <cfRule type="cellIs" dxfId="32" priority="9" operator="equal">
      <formula>"Nav paredzēts"</formula>
    </cfRule>
  </conditionalFormatting>
  <conditionalFormatting sqref="J286">
    <cfRule type="cellIs" dxfId="31" priority="5" operator="equal">
      <formula>"Nav paredzēts"</formula>
    </cfRule>
  </conditionalFormatting>
  <conditionalFormatting sqref="B146:C146 H146">
    <cfRule type="cellIs" dxfId="30" priority="22" operator="equal">
      <formula>"Nav paredzēts"</formula>
    </cfRule>
  </conditionalFormatting>
  <conditionalFormatting sqref="J146">
    <cfRule type="cellIs" dxfId="29" priority="21" operator="equal">
      <formula>"Nav paredzēts"</formula>
    </cfRule>
  </conditionalFormatting>
  <conditionalFormatting sqref="B199:C199 H199">
    <cfRule type="cellIs" dxfId="28" priority="16" operator="equal">
      <formula>"Nav paredzēts"</formula>
    </cfRule>
  </conditionalFormatting>
  <conditionalFormatting sqref="J199">
    <cfRule type="cellIs" dxfId="27" priority="15" operator="equal">
      <formula>"Nav paredzēts"</formula>
    </cfRule>
  </conditionalFormatting>
  <conditionalFormatting sqref="B216:C216 H216">
    <cfRule type="cellIs" dxfId="26" priority="14" operator="equal">
      <formula>"Nav paredzēts"</formula>
    </cfRule>
  </conditionalFormatting>
  <conditionalFormatting sqref="J216">
    <cfRule type="cellIs" dxfId="25" priority="13" operator="equal">
      <formula>"Nav paredzēts"</formula>
    </cfRule>
  </conditionalFormatting>
  <conditionalFormatting sqref="B235:C235 H235">
    <cfRule type="cellIs" dxfId="24" priority="12" operator="equal">
      <formula>"Nav paredzēts"</formula>
    </cfRule>
  </conditionalFormatting>
  <conditionalFormatting sqref="J235">
    <cfRule type="cellIs" dxfId="23" priority="11" operator="equal">
      <formula>"Nav paredzēts"</formula>
    </cfRule>
  </conditionalFormatting>
  <conditionalFormatting sqref="B269:C269 H269">
    <cfRule type="cellIs" dxfId="22" priority="10" operator="equal">
      <formula>"Nav paredzēts"</formula>
    </cfRule>
  </conditionalFormatting>
  <conditionalFormatting sqref="B165:C165 H165">
    <cfRule type="cellIs" dxfId="21" priority="20" operator="equal">
      <formula>"Nav paredzēts"</formula>
    </cfRule>
  </conditionalFormatting>
  <conditionalFormatting sqref="J165">
    <cfRule type="cellIs" dxfId="20" priority="19" operator="equal">
      <formula>"Nav paredzēts"</formula>
    </cfRule>
  </conditionalFormatting>
  <conditionalFormatting sqref="B182:C182 H182">
    <cfRule type="cellIs" dxfId="19" priority="18" operator="equal">
      <formula>"Nav paredzēts"</formula>
    </cfRule>
  </conditionalFormatting>
  <conditionalFormatting sqref="J182">
    <cfRule type="cellIs" dxfId="18" priority="17" operator="equal">
      <formula>"Nav paredzēts"</formula>
    </cfRule>
  </conditionalFormatting>
  <conditionalFormatting sqref="B252:C252 H252">
    <cfRule type="cellIs" dxfId="17" priority="8" operator="equal">
      <formula>"Nav paredzēts"</formula>
    </cfRule>
  </conditionalFormatting>
  <conditionalFormatting sqref="J252">
    <cfRule type="cellIs" dxfId="16" priority="7" operator="equal">
      <formula>"Nav paredzēts"</formula>
    </cfRule>
  </conditionalFormatting>
  <conditionalFormatting sqref="B286:C286 H286">
    <cfRule type="cellIs" dxfId="15" priority="6" operator="equal">
      <formula>"Nav paredzēts"</formula>
    </cfRule>
  </conditionalFormatting>
  <conditionalFormatting sqref="V13">
    <cfRule type="cellIs" dxfId="14" priority="4" operator="equal">
      <formula>"Kļūda"</formula>
    </cfRule>
  </conditionalFormatting>
  <conditionalFormatting sqref="V16">
    <cfRule type="cellIs" dxfId="13" priority="3" operator="equal">
      <formula>"Kļūda"</formula>
    </cfRule>
  </conditionalFormatting>
  <conditionalFormatting sqref="B20">
    <cfRule type="cellIs" dxfId="12" priority="2" operator="greaterThan">
      <formula>$T$5+$T$10-$T$162</formula>
    </cfRule>
  </conditionalFormatting>
  <conditionalFormatting sqref="B6:S6">
    <cfRule type="cellIs" dxfId="11" priority="1" operator="lessThan">
      <formula>0</formula>
    </cfRule>
  </conditionalFormatting>
  <dataValidations count="1">
    <dataValidation type="list" allowBlank="1" showInputMessage="1" showErrorMessage="1" prompt="Lūdzu norādiet projekta apstiprināšanas gadu, ja tas atšķiras no projekta iesniegšanas gada" sqref="C22"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Dati!$E$2:$E$10</xm:f>
          </x14:formula1>
          <xm:sqref>B22</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6" activePane="bottomRight" state="frozen"/>
      <selection pane="topRight" activeCell="C1" sqref="C1"/>
      <selection pane="bottomLeft" activeCell="A6" sqref="A6"/>
      <selection pane="bottomRight" activeCell="J8" sqref="J8"/>
    </sheetView>
  </sheetViews>
  <sheetFormatPr defaultColWidth="9.140625" defaultRowHeight="15" x14ac:dyDescent="0.25"/>
  <cols>
    <col min="1" max="1" width="9.140625" style="416"/>
    <col min="2" max="2" width="62.28515625" style="416" customWidth="1"/>
    <col min="3" max="3" width="13.28515625" style="416" customWidth="1"/>
    <col min="4" max="4" width="13.42578125" style="416" customWidth="1"/>
    <col min="5" max="5" width="14.28515625" style="416" bestFit="1" customWidth="1"/>
    <col min="6" max="6" width="11.5703125" style="416" bestFit="1" customWidth="1"/>
    <col min="7" max="7" width="12.85546875" style="416" customWidth="1"/>
    <col min="8" max="16384" width="9.140625" style="416"/>
  </cols>
  <sheetData>
    <row r="1" spans="1:10" ht="26.25" x14ac:dyDescent="0.4">
      <c r="A1" s="653" t="s">
        <v>174</v>
      </c>
      <c r="B1" s="653"/>
      <c r="C1" s="535"/>
      <c r="D1" s="535"/>
      <c r="E1" s="535"/>
      <c r="F1" s="535"/>
      <c r="G1" s="535"/>
      <c r="H1" s="535"/>
      <c r="I1" s="535"/>
      <c r="J1" s="535"/>
    </row>
    <row r="2" spans="1:10" s="537" customFormat="1" ht="24.95" customHeight="1" x14ac:dyDescent="0.35">
      <c r="A2" s="661" t="s">
        <v>175</v>
      </c>
      <c r="B2" s="661"/>
      <c r="C2" s="536"/>
      <c r="D2" s="536"/>
      <c r="E2" s="536"/>
      <c r="F2" s="536"/>
      <c r="G2" s="536"/>
      <c r="H2" s="536"/>
      <c r="I2" s="536"/>
      <c r="J2" s="536"/>
    </row>
    <row r="3" spans="1:10" x14ac:dyDescent="0.25">
      <c r="A3" s="535"/>
      <c r="B3" s="535"/>
      <c r="C3" s="535"/>
      <c r="D3" s="535"/>
      <c r="E3" s="535"/>
      <c r="F3" s="535"/>
      <c r="G3" s="535"/>
      <c r="H3" s="535"/>
      <c r="I3" s="535"/>
      <c r="J3" s="535"/>
    </row>
    <row r="4" spans="1:10" s="386" customFormat="1" ht="45" customHeight="1" x14ac:dyDescent="0.2">
      <c r="A4" s="662" t="s">
        <v>176</v>
      </c>
      <c r="B4" s="663" t="s">
        <v>177</v>
      </c>
      <c r="C4" s="659" t="s">
        <v>178</v>
      </c>
      <c r="D4" s="659"/>
      <c r="E4" s="659" t="s">
        <v>84</v>
      </c>
      <c r="F4" s="659"/>
      <c r="G4" s="660" t="s">
        <v>370</v>
      </c>
      <c r="H4" s="305"/>
      <c r="I4" s="305"/>
      <c r="J4" s="305"/>
    </row>
    <row r="5" spans="1:10" s="386" customFormat="1" ht="17.25" customHeight="1" x14ac:dyDescent="0.2">
      <c r="A5" s="662"/>
      <c r="B5" s="663"/>
      <c r="C5" s="538" t="s">
        <v>180</v>
      </c>
      <c r="D5" s="539" t="s">
        <v>181</v>
      </c>
      <c r="E5" s="538" t="s">
        <v>58</v>
      </c>
      <c r="F5" s="540" t="s">
        <v>59</v>
      </c>
      <c r="G5" s="660"/>
      <c r="H5" s="305"/>
      <c r="I5" s="305"/>
      <c r="J5" s="305"/>
    </row>
    <row r="6" spans="1:10" s="386" customFormat="1" ht="12.75" x14ac:dyDescent="0.2">
      <c r="A6" s="541">
        <v>1</v>
      </c>
      <c r="B6" s="542" t="s">
        <v>88</v>
      </c>
      <c r="C6" s="543">
        <f>SUM('1.1.A. Iesniedzējs:1.3.2. Atbalsts-14.vai 41.p.'!F7)</f>
        <v>0</v>
      </c>
      <c r="D6" s="544">
        <f>SUM('1.1.A. Iesniedzējs:1.3.2. Atbalsts-14.vai 41.p.'!G7)</f>
        <v>0</v>
      </c>
      <c r="E6" s="543">
        <f>SUM(C6:D6)</f>
        <v>0</v>
      </c>
      <c r="F6" s="545" t="e">
        <f>E6/$E$35</f>
        <v>#DIV/0!</v>
      </c>
      <c r="G6" s="39">
        <f>ROUND(E6/121*21,2)</f>
        <v>0</v>
      </c>
      <c r="H6" s="305"/>
      <c r="I6" s="305"/>
      <c r="J6" s="305"/>
    </row>
    <row r="7" spans="1:10" s="386" customFormat="1" ht="12.75" x14ac:dyDescent="0.2">
      <c r="A7" s="541">
        <v>2</v>
      </c>
      <c r="B7" s="542" t="s">
        <v>64</v>
      </c>
      <c r="C7" s="543">
        <f>SUM('1.1.A. Iesniedzējs:1.3.2. Atbalsts-14.vai 41.p.'!F8)</f>
        <v>0</v>
      </c>
      <c r="D7" s="544">
        <f>SUM('1.1.A. Iesniedzējs:1.3.2. Atbalsts-14.vai 41.p.'!G8)</f>
        <v>0</v>
      </c>
      <c r="E7" s="543">
        <f t="shared" ref="E7:E35" si="0">SUM(C7:D7)</f>
        <v>0</v>
      </c>
      <c r="F7" s="545" t="e">
        <f t="shared" ref="F7:F35" si="1">E7/$E$35</f>
        <v>#DIV/0!</v>
      </c>
      <c r="G7" s="39">
        <f t="shared" ref="G7:G34" si="2">ROUND(E7/121*21,2)</f>
        <v>0</v>
      </c>
      <c r="H7" s="305"/>
      <c r="I7" s="305"/>
      <c r="J7" s="305"/>
    </row>
    <row r="8" spans="1:10" s="386" customFormat="1" ht="12.75" x14ac:dyDescent="0.2">
      <c r="A8" s="546" t="s">
        <v>65</v>
      </c>
      <c r="B8" s="547" t="s">
        <v>66</v>
      </c>
      <c r="C8" s="543">
        <f>SUM('1.1.A. Iesniedzējs:1.3.2. Atbalsts-14.vai 41.p.'!F9)</f>
        <v>0</v>
      </c>
      <c r="D8" s="544">
        <f>SUM('1.1.A. Iesniedzējs:1.3.2. Atbalsts-14.vai 41.p.'!G9)</f>
        <v>0</v>
      </c>
      <c r="E8" s="543">
        <f t="shared" si="0"/>
        <v>0</v>
      </c>
      <c r="F8" s="545" t="e">
        <f t="shared" si="1"/>
        <v>#DIV/0!</v>
      </c>
      <c r="G8" s="39">
        <f t="shared" si="2"/>
        <v>0</v>
      </c>
      <c r="H8" s="305"/>
      <c r="I8" s="305"/>
      <c r="J8" s="305"/>
    </row>
    <row r="9" spans="1:10" s="386" customFormat="1" ht="12.75" x14ac:dyDescent="0.2">
      <c r="A9" s="546" t="s">
        <v>67</v>
      </c>
      <c r="B9" s="547" t="s">
        <v>89</v>
      </c>
      <c r="C9" s="543">
        <f>SUM('1.1.A. Iesniedzējs:1.3.2. Atbalsts-14.vai 41.p.'!F10)</f>
        <v>0</v>
      </c>
      <c r="D9" s="544">
        <f>SUM('1.1.A. Iesniedzējs:1.3.2. Atbalsts-14.vai 41.p.'!G10)</f>
        <v>0</v>
      </c>
      <c r="E9" s="543">
        <f t="shared" si="0"/>
        <v>0</v>
      </c>
      <c r="F9" s="545" t="e">
        <f t="shared" si="1"/>
        <v>#DIV/0!</v>
      </c>
      <c r="G9" s="39">
        <f t="shared" si="2"/>
        <v>0</v>
      </c>
      <c r="H9" s="305"/>
      <c r="I9" s="305"/>
      <c r="J9" s="305"/>
    </row>
    <row r="10" spans="1:10" s="386" customFormat="1" ht="12.75" x14ac:dyDescent="0.2">
      <c r="A10" s="541">
        <v>3</v>
      </c>
      <c r="B10" s="542" t="s">
        <v>92</v>
      </c>
      <c r="C10" s="543">
        <f>SUM('1.1.A. Iesniedzējs:1.3.2. Atbalsts-14.vai 41.p.'!F11)</f>
        <v>0</v>
      </c>
      <c r="D10" s="544">
        <f>SUM('1.1.A. Iesniedzējs:1.3.2. Atbalsts-14.vai 41.p.'!G11)</f>
        <v>0</v>
      </c>
      <c r="E10" s="543">
        <f t="shared" si="0"/>
        <v>0</v>
      </c>
      <c r="F10" s="545" t="e">
        <f t="shared" si="1"/>
        <v>#DIV/0!</v>
      </c>
      <c r="G10" s="39">
        <f t="shared" si="2"/>
        <v>0</v>
      </c>
      <c r="H10" s="305"/>
      <c r="I10" s="305"/>
      <c r="J10" s="305"/>
    </row>
    <row r="11" spans="1:10" s="386" customFormat="1" ht="12.75" x14ac:dyDescent="0.2">
      <c r="A11" s="546" t="s">
        <v>90</v>
      </c>
      <c r="B11" s="547" t="s">
        <v>93</v>
      </c>
      <c r="C11" s="543">
        <f>SUM('1.1.A. Iesniedzējs:1.3.2. Atbalsts-14.vai 41.p.'!F12)</f>
        <v>0</v>
      </c>
      <c r="D11" s="544">
        <f>SUM('1.1.A. Iesniedzējs:1.3.2. Atbalsts-14.vai 41.p.'!G12)</f>
        <v>0</v>
      </c>
      <c r="E11" s="543">
        <f t="shared" si="0"/>
        <v>0</v>
      </c>
      <c r="F11" s="545" t="e">
        <f t="shared" si="1"/>
        <v>#DIV/0!</v>
      </c>
      <c r="G11" s="39">
        <f t="shared" si="2"/>
        <v>0</v>
      </c>
      <c r="H11" s="305"/>
      <c r="I11" s="305"/>
      <c r="J11" s="305"/>
    </row>
    <row r="12" spans="1:10" s="386" customFormat="1" ht="12.75" x14ac:dyDescent="0.2">
      <c r="A12" s="546" t="s">
        <v>91</v>
      </c>
      <c r="B12" s="547" t="s">
        <v>94</v>
      </c>
      <c r="C12" s="543">
        <f>SUM('1.1.A. Iesniedzējs:1.3.2. Atbalsts-14.vai 41.p.'!F13)</f>
        <v>0</v>
      </c>
      <c r="D12" s="544">
        <f>SUM('1.1.A. Iesniedzējs:1.3.2. Atbalsts-14.vai 41.p.'!G13)</f>
        <v>0</v>
      </c>
      <c r="E12" s="543">
        <f t="shared" si="0"/>
        <v>0</v>
      </c>
      <c r="F12" s="545" t="e">
        <f t="shared" si="1"/>
        <v>#DIV/0!</v>
      </c>
      <c r="G12" s="39">
        <f t="shared" si="2"/>
        <v>0</v>
      </c>
      <c r="H12" s="305"/>
      <c r="I12" s="305"/>
      <c r="J12" s="305"/>
    </row>
    <row r="13" spans="1:10" s="386" customFormat="1" ht="12.75" x14ac:dyDescent="0.2">
      <c r="A13" s="541">
        <v>4</v>
      </c>
      <c r="B13" s="542" t="s">
        <v>68</v>
      </c>
      <c r="C13" s="543">
        <f>SUM('1.1.A. Iesniedzējs:1.3.2. Atbalsts-14.vai 41.p.'!F14)</f>
        <v>0</v>
      </c>
      <c r="D13" s="544">
        <f>SUM('1.1.A. Iesniedzējs:1.3.2. Atbalsts-14.vai 41.p.'!G14)</f>
        <v>0</v>
      </c>
      <c r="E13" s="543">
        <f t="shared" si="0"/>
        <v>0</v>
      </c>
      <c r="F13" s="545" t="e">
        <f t="shared" si="1"/>
        <v>#DIV/0!</v>
      </c>
      <c r="G13" s="39">
        <f t="shared" si="2"/>
        <v>0</v>
      </c>
      <c r="H13" s="305"/>
      <c r="I13" s="305"/>
      <c r="J13" s="305"/>
    </row>
    <row r="14" spans="1:10" s="386" customFormat="1" ht="12.75" x14ac:dyDescent="0.2">
      <c r="A14" s="541">
        <v>5</v>
      </c>
      <c r="B14" s="542" t="s">
        <v>95</v>
      </c>
      <c r="C14" s="543">
        <f>SUM('1.1.A. Iesniedzējs:1.3.2. Atbalsts-14.vai 41.p.'!F15)</f>
        <v>0</v>
      </c>
      <c r="D14" s="544">
        <f>SUM('1.1.A. Iesniedzējs:1.3.2. Atbalsts-14.vai 41.p.'!G15)</f>
        <v>0</v>
      </c>
      <c r="E14" s="543">
        <f t="shared" si="0"/>
        <v>0</v>
      </c>
      <c r="F14" s="545" t="e">
        <f t="shared" si="1"/>
        <v>#DIV/0!</v>
      </c>
      <c r="G14" s="39">
        <f t="shared" si="2"/>
        <v>0</v>
      </c>
      <c r="H14" s="305"/>
      <c r="I14" s="305"/>
      <c r="J14" s="305"/>
    </row>
    <row r="15" spans="1:10" s="386" customFormat="1" ht="12.75" x14ac:dyDescent="0.2">
      <c r="A15" s="541">
        <v>6</v>
      </c>
      <c r="B15" s="542" t="s">
        <v>96</v>
      </c>
      <c r="C15" s="543">
        <f>SUM('1.1.A. Iesniedzējs:1.3.2. Atbalsts-14.vai 41.p.'!F16)</f>
        <v>0</v>
      </c>
      <c r="D15" s="544">
        <f>SUM('1.1.A. Iesniedzējs:1.3.2. Atbalsts-14.vai 41.p.'!G16)</f>
        <v>0</v>
      </c>
      <c r="E15" s="543">
        <f t="shared" si="0"/>
        <v>0</v>
      </c>
      <c r="F15" s="545" t="e">
        <f t="shared" si="1"/>
        <v>#DIV/0!</v>
      </c>
      <c r="G15" s="39">
        <f t="shared" si="2"/>
        <v>0</v>
      </c>
      <c r="H15" s="305"/>
      <c r="I15" s="305"/>
      <c r="J15" s="305"/>
    </row>
    <row r="16" spans="1:10" s="386" customFormat="1" ht="12.75" x14ac:dyDescent="0.2">
      <c r="A16" s="546" t="s">
        <v>99</v>
      </c>
      <c r="B16" s="547" t="s">
        <v>97</v>
      </c>
      <c r="C16" s="543">
        <f>SUM('1.1.A. Iesniedzējs:1.3.2. Atbalsts-14.vai 41.p.'!F17)</f>
        <v>0</v>
      </c>
      <c r="D16" s="544">
        <f>SUM('1.1.A. Iesniedzējs:1.3.2. Atbalsts-14.vai 41.p.'!G17)</f>
        <v>0</v>
      </c>
      <c r="E16" s="543">
        <f t="shared" si="0"/>
        <v>0</v>
      </c>
      <c r="F16" s="545" t="e">
        <f t="shared" si="1"/>
        <v>#DIV/0!</v>
      </c>
      <c r="G16" s="39">
        <f t="shared" si="2"/>
        <v>0</v>
      </c>
      <c r="H16" s="305"/>
      <c r="I16" s="305"/>
      <c r="J16" s="305"/>
    </row>
    <row r="17" spans="1:14" s="386" customFormat="1" ht="12.75" x14ac:dyDescent="0.2">
      <c r="A17" s="546" t="s">
        <v>100</v>
      </c>
      <c r="B17" s="547" t="s">
        <v>94</v>
      </c>
      <c r="C17" s="543">
        <f>SUM('1.1.A. Iesniedzējs:1.3.2. Atbalsts-14.vai 41.p.'!F18)</f>
        <v>0</v>
      </c>
      <c r="D17" s="544">
        <f>SUM('1.1.A. Iesniedzējs:1.3.2. Atbalsts-14.vai 41.p.'!G18)</f>
        <v>0</v>
      </c>
      <c r="E17" s="543">
        <f t="shared" si="0"/>
        <v>0</v>
      </c>
      <c r="F17" s="545" t="e">
        <f t="shared" si="1"/>
        <v>#DIV/0!</v>
      </c>
      <c r="G17" s="39">
        <f t="shared" si="2"/>
        <v>0</v>
      </c>
      <c r="H17" s="305"/>
      <c r="I17" s="305"/>
      <c r="J17" s="305"/>
    </row>
    <row r="18" spans="1:14" s="386" customFormat="1" ht="12.75" x14ac:dyDescent="0.2">
      <c r="A18" s="546" t="s">
        <v>101</v>
      </c>
      <c r="B18" s="547" t="s">
        <v>98</v>
      </c>
      <c r="C18" s="543">
        <f>SUM('1.1.A. Iesniedzējs:1.3.2. Atbalsts-14.vai 41.p.'!F19)</f>
        <v>0</v>
      </c>
      <c r="D18" s="544">
        <f>SUM('1.1.A. Iesniedzējs:1.3.2. Atbalsts-14.vai 41.p.'!G19)</f>
        <v>0</v>
      </c>
      <c r="E18" s="543">
        <f t="shared" si="0"/>
        <v>0</v>
      </c>
      <c r="F18" s="545" t="e">
        <f t="shared" si="1"/>
        <v>#DIV/0!</v>
      </c>
      <c r="G18" s="39">
        <f t="shared" si="2"/>
        <v>0</v>
      </c>
      <c r="H18" s="305"/>
      <c r="I18" s="305"/>
      <c r="J18" s="305"/>
    </row>
    <row r="19" spans="1:14" s="386" customFormat="1" ht="12.75" x14ac:dyDescent="0.2">
      <c r="A19" s="546" t="s">
        <v>102</v>
      </c>
      <c r="B19" s="547" t="s">
        <v>80</v>
      </c>
      <c r="C19" s="543">
        <f>SUM('1.1.A. Iesniedzējs:1.3.2. Atbalsts-14.vai 41.p.'!F20)</f>
        <v>0</v>
      </c>
      <c r="D19" s="544">
        <f>SUM('1.1.A. Iesniedzējs:1.3.2. Atbalsts-14.vai 41.p.'!G20)</f>
        <v>0</v>
      </c>
      <c r="E19" s="543">
        <f t="shared" si="0"/>
        <v>0</v>
      </c>
      <c r="F19" s="545" t="e">
        <f t="shared" si="1"/>
        <v>#DIV/0!</v>
      </c>
      <c r="G19" s="39">
        <f t="shared" si="2"/>
        <v>0</v>
      </c>
      <c r="H19" s="305"/>
      <c r="I19" s="305"/>
      <c r="J19" s="305"/>
    </row>
    <row r="20" spans="1:14" s="386" customFormat="1" ht="12.75" x14ac:dyDescent="0.2">
      <c r="A20" s="541">
        <v>7</v>
      </c>
      <c r="B20" s="542" t="s">
        <v>69</v>
      </c>
      <c r="C20" s="543">
        <f>SUM('1.1.A. Iesniedzējs:1.3.2. Atbalsts-14.vai 41.p.'!F21)</f>
        <v>0</v>
      </c>
      <c r="D20" s="544">
        <f>SUM('1.1.A. Iesniedzējs:1.3.2. Atbalsts-14.vai 41.p.'!G21)</f>
        <v>0</v>
      </c>
      <c r="E20" s="543">
        <f t="shared" si="0"/>
        <v>0</v>
      </c>
      <c r="F20" s="545" t="e">
        <f t="shared" si="1"/>
        <v>#DIV/0!</v>
      </c>
      <c r="G20" s="39">
        <f t="shared" si="2"/>
        <v>0</v>
      </c>
      <c r="H20" s="305"/>
      <c r="I20" s="305"/>
      <c r="J20" s="305"/>
    </row>
    <row r="21" spans="1:14" s="386" customFormat="1" ht="12.75" x14ac:dyDescent="0.2">
      <c r="A21" s="546" t="s">
        <v>70</v>
      </c>
      <c r="B21" s="547" t="s">
        <v>71</v>
      </c>
      <c r="C21" s="543">
        <f>SUM('1.1.A. Iesniedzējs:1.3.2. Atbalsts-14.vai 41.p.'!F22)</f>
        <v>0</v>
      </c>
      <c r="D21" s="544">
        <f>SUM('1.1.A. Iesniedzējs:1.3.2. Atbalsts-14.vai 41.p.'!G22)</f>
        <v>0</v>
      </c>
      <c r="E21" s="543">
        <f t="shared" si="0"/>
        <v>0</v>
      </c>
      <c r="F21" s="545" t="e">
        <f t="shared" si="1"/>
        <v>#DIV/0!</v>
      </c>
      <c r="G21" s="39">
        <f t="shared" si="2"/>
        <v>0</v>
      </c>
      <c r="H21" s="305"/>
      <c r="I21" s="305"/>
      <c r="J21" s="305"/>
    </row>
    <row r="22" spans="1:14" s="386" customFormat="1" ht="12.75" x14ac:dyDescent="0.2">
      <c r="A22" s="546" t="s">
        <v>72</v>
      </c>
      <c r="B22" s="547" t="s">
        <v>73</v>
      </c>
      <c r="C22" s="543">
        <f>SUM('1.1.A. Iesniedzējs:1.3.2. Atbalsts-14.vai 41.p.'!F23)</f>
        <v>0</v>
      </c>
      <c r="D22" s="544">
        <f>SUM('1.1.A. Iesniedzējs:1.3.2. Atbalsts-14.vai 41.p.'!G23)</f>
        <v>0</v>
      </c>
      <c r="E22" s="543">
        <f t="shared" si="0"/>
        <v>0</v>
      </c>
      <c r="F22" s="545" t="e">
        <f t="shared" si="1"/>
        <v>#DIV/0!</v>
      </c>
      <c r="G22" s="39">
        <f t="shared" si="2"/>
        <v>0</v>
      </c>
      <c r="H22" s="305"/>
      <c r="I22" s="305"/>
      <c r="J22" s="305"/>
    </row>
    <row r="23" spans="1:14" s="386" customFormat="1" ht="12.75" x14ac:dyDescent="0.2">
      <c r="A23" s="546" t="s">
        <v>74</v>
      </c>
      <c r="B23" s="547" t="s">
        <v>87</v>
      </c>
      <c r="C23" s="543">
        <f>SUM('1.1.A. Iesniedzējs:1.3.2. Atbalsts-14.vai 41.p.'!F24)</f>
        <v>0</v>
      </c>
      <c r="D23" s="544">
        <f>SUM('1.1.A. Iesniedzējs:1.3.2. Atbalsts-14.vai 41.p.'!G24)</f>
        <v>0</v>
      </c>
      <c r="E23" s="543">
        <f t="shared" si="0"/>
        <v>0</v>
      </c>
      <c r="F23" s="545" t="e">
        <f t="shared" si="1"/>
        <v>#DIV/0!</v>
      </c>
      <c r="G23" s="39">
        <f t="shared" si="2"/>
        <v>0</v>
      </c>
      <c r="H23" s="305"/>
      <c r="I23" s="305"/>
      <c r="J23" s="305"/>
    </row>
    <row r="24" spans="1:14" s="386" customFormat="1" ht="12.75" x14ac:dyDescent="0.2">
      <c r="A24" s="546" t="s">
        <v>75</v>
      </c>
      <c r="B24" s="547" t="s">
        <v>76</v>
      </c>
      <c r="C24" s="543">
        <f>SUM('1.1.A. Iesniedzējs:1.3.2. Atbalsts-14.vai 41.p.'!F25)</f>
        <v>0</v>
      </c>
      <c r="D24" s="544">
        <f>SUM('1.1.A. Iesniedzējs:1.3.2. Atbalsts-14.vai 41.p.'!G25)</f>
        <v>0</v>
      </c>
      <c r="E24" s="543">
        <f t="shared" si="0"/>
        <v>0</v>
      </c>
      <c r="F24" s="545" t="e">
        <f t="shared" si="1"/>
        <v>#DIV/0!</v>
      </c>
      <c r="G24" s="39">
        <f t="shared" si="2"/>
        <v>0</v>
      </c>
      <c r="H24" s="305"/>
      <c r="I24" s="305"/>
      <c r="J24" s="305"/>
    </row>
    <row r="25" spans="1:14" s="386" customFormat="1" ht="12.75" x14ac:dyDescent="0.2">
      <c r="A25" s="546" t="s">
        <v>77</v>
      </c>
      <c r="B25" s="547" t="s">
        <v>78</v>
      </c>
      <c r="C25" s="543">
        <f>SUM('1.1.A. Iesniedzējs:1.3.2. Atbalsts-14.vai 41.p.'!F26)</f>
        <v>0</v>
      </c>
      <c r="D25" s="544">
        <f>SUM('1.1.A. Iesniedzējs:1.3.2. Atbalsts-14.vai 41.p.'!G26)</f>
        <v>0</v>
      </c>
      <c r="E25" s="543">
        <f t="shared" si="0"/>
        <v>0</v>
      </c>
      <c r="F25" s="545" t="e">
        <f t="shared" si="1"/>
        <v>#DIV/0!</v>
      </c>
      <c r="G25" s="39">
        <f t="shared" si="2"/>
        <v>0</v>
      </c>
      <c r="H25" s="305"/>
      <c r="I25" s="305"/>
      <c r="J25" s="305"/>
      <c r="N25" s="548"/>
    </row>
    <row r="26" spans="1:14" s="386" customFormat="1" ht="12.75" x14ac:dyDescent="0.2">
      <c r="A26" s="546" t="s">
        <v>79</v>
      </c>
      <c r="B26" s="547" t="s">
        <v>80</v>
      </c>
      <c r="C26" s="543">
        <f>SUM('1.1.A. Iesniedzējs:1.3.2. Atbalsts-14.vai 41.p.'!F27)</f>
        <v>0</v>
      </c>
      <c r="D26" s="544">
        <f>SUM('1.1.A. Iesniedzējs:1.3.2. Atbalsts-14.vai 41.p.'!G27)</f>
        <v>0</v>
      </c>
      <c r="E26" s="543">
        <f t="shared" si="0"/>
        <v>0</v>
      </c>
      <c r="F26" s="545" t="e">
        <f t="shared" si="1"/>
        <v>#DIV/0!</v>
      </c>
      <c r="G26" s="39">
        <f t="shared" si="2"/>
        <v>0</v>
      </c>
      <c r="H26" s="305"/>
      <c r="I26" s="305"/>
      <c r="J26" s="305"/>
      <c r="N26" s="549"/>
    </row>
    <row r="27" spans="1:14" s="386" customFormat="1" ht="12.75" x14ac:dyDescent="0.2">
      <c r="A27" s="541">
        <v>8</v>
      </c>
      <c r="B27" s="542" t="s">
        <v>103</v>
      </c>
      <c r="C27" s="543">
        <f>SUM('1.1.A. Iesniedzējs:1.3.2. Atbalsts-14.vai 41.p.'!F28)</f>
        <v>0</v>
      </c>
      <c r="D27" s="544">
        <f>SUM('1.1.A. Iesniedzējs:1.3.2. Atbalsts-14.vai 41.p.'!G28)</f>
        <v>0</v>
      </c>
      <c r="E27" s="543">
        <f t="shared" si="0"/>
        <v>0</v>
      </c>
      <c r="F27" s="545" t="e">
        <f t="shared" si="1"/>
        <v>#DIV/0!</v>
      </c>
      <c r="G27" s="39">
        <f t="shared" si="2"/>
        <v>0</v>
      </c>
      <c r="H27" s="305"/>
      <c r="I27" s="305"/>
      <c r="J27" s="305"/>
    </row>
    <row r="28" spans="1:14" s="386" customFormat="1" ht="12.75" x14ac:dyDescent="0.2">
      <c r="A28" s="541">
        <v>9</v>
      </c>
      <c r="B28" s="542" t="s">
        <v>81</v>
      </c>
      <c r="C28" s="543">
        <f>SUM('1.1.A. Iesniedzējs:1.3.2. Atbalsts-14.vai 41.p.'!F29)</f>
        <v>0</v>
      </c>
      <c r="D28" s="544">
        <f>SUM('1.1.A. Iesniedzējs:1.3.2. Atbalsts-14.vai 41.p.'!G29)</f>
        <v>0</v>
      </c>
      <c r="E28" s="543">
        <f t="shared" si="0"/>
        <v>0</v>
      </c>
      <c r="F28" s="545" t="e">
        <f t="shared" si="1"/>
        <v>#DIV/0!</v>
      </c>
      <c r="G28" s="39">
        <f t="shared" si="2"/>
        <v>0</v>
      </c>
      <c r="H28" s="305"/>
      <c r="I28" s="305"/>
      <c r="J28" s="305"/>
      <c r="N28" s="550"/>
    </row>
    <row r="29" spans="1:14" s="386" customFormat="1" ht="12.75" x14ac:dyDescent="0.2">
      <c r="A29" s="541">
        <v>10</v>
      </c>
      <c r="B29" s="542" t="s">
        <v>82</v>
      </c>
      <c r="C29" s="543">
        <f>SUM('1.1.A. Iesniedzējs:1.3.2. Atbalsts-14.vai 41.p.'!F30)</f>
        <v>0</v>
      </c>
      <c r="D29" s="544">
        <f>SUM('1.1.A. Iesniedzējs:1.3.2. Atbalsts-14.vai 41.p.'!G30)</f>
        <v>0</v>
      </c>
      <c r="E29" s="543">
        <f t="shared" si="0"/>
        <v>0</v>
      </c>
      <c r="F29" s="545" t="e">
        <f t="shared" si="1"/>
        <v>#DIV/0!</v>
      </c>
      <c r="G29" s="39">
        <f t="shared" si="2"/>
        <v>0</v>
      </c>
      <c r="H29" s="305"/>
      <c r="I29" s="305"/>
      <c r="J29" s="305"/>
      <c r="N29" s="550"/>
    </row>
    <row r="30" spans="1:14" s="386" customFormat="1" ht="25.5" x14ac:dyDescent="0.2">
      <c r="A30" s="541">
        <v>11</v>
      </c>
      <c r="B30" s="542" t="s">
        <v>83</v>
      </c>
      <c r="C30" s="543">
        <f>SUM('1.1.A. Iesniedzējs:1.3.2. Atbalsts-14.vai 41.p.'!F31)</f>
        <v>0</v>
      </c>
      <c r="D30" s="544">
        <f>SUM('1.1.A. Iesniedzējs:1.3.2. Atbalsts-14.vai 41.p.'!G31)</f>
        <v>0</v>
      </c>
      <c r="E30" s="543">
        <f t="shared" si="0"/>
        <v>0</v>
      </c>
      <c r="F30" s="545" t="e">
        <f t="shared" si="1"/>
        <v>#DIV/0!</v>
      </c>
      <c r="G30" s="39">
        <f t="shared" si="2"/>
        <v>0</v>
      </c>
      <c r="H30" s="305"/>
      <c r="I30" s="305"/>
      <c r="J30" s="305"/>
      <c r="N30" s="550"/>
    </row>
    <row r="31" spans="1:14" s="386" customFormat="1" ht="12.75" x14ac:dyDescent="0.2">
      <c r="A31" s="541">
        <v>12</v>
      </c>
      <c r="B31" s="542" t="s">
        <v>104</v>
      </c>
      <c r="C31" s="543">
        <f>SUM('1.1.A. Iesniedzējs:1.3.2. Atbalsts-14.vai 41.p.'!F32)</f>
        <v>0</v>
      </c>
      <c r="D31" s="544">
        <f>SUM('1.1.A. Iesniedzējs:1.3.2. Atbalsts-14.vai 41.p.'!G32)</f>
        <v>0</v>
      </c>
      <c r="E31" s="543">
        <f t="shared" si="0"/>
        <v>0</v>
      </c>
      <c r="F31" s="545" t="e">
        <f t="shared" si="1"/>
        <v>#DIV/0!</v>
      </c>
      <c r="G31" s="39">
        <f t="shared" si="2"/>
        <v>0</v>
      </c>
      <c r="H31" s="305"/>
      <c r="I31" s="305"/>
      <c r="J31" s="305"/>
      <c r="N31" s="550"/>
    </row>
    <row r="32" spans="1:14" s="386" customFormat="1" ht="12.75" x14ac:dyDescent="0.2">
      <c r="A32" s="541">
        <v>13</v>
      </c>
      <c r="B32" s="542" t="s">
        <v>105</v>
      </c>
      <c r="C32" s="543">
        <f>SUM('1.1.A. Iesniedzējs:1.3.2. Atbalsts-14.vai 41.p.'!F33)</f>
        <v>0</v>
      </c>
      <c r="D32" s="544">
        <f>SUM('1.1.A. Iesniedzējs:1.3.2. Atbalsts-14.vai 41.p.'!G33)</f>
        <v>0</v>
      </c>
      <c r="E32" s="543">
        <f t="shared" si="0"/>
        <v>0</v>
      </c>
      <c r="F32" s="545" t="e">
        <f t="shared" si="1"/>
        <v>#DIV/0!</v>
      </c>
      <c r="G32" s="39">
        <f t="shared" si="2"/>
        <v>0</v>
      </c>
      <c r="H32" s="305"/>
      <c r="I32" s="305"/>
      <c r="J32" s="305"/>
      <c r="N32" s="550"/>
    </row>
    <row r="33" spans="1:14" s="386" customFormat="1" ht="12.75" x14ac:dyDescent="0.2">
      <c r="A33" s="541">
        <v>14</v>
      </c>
      <c r="B33" s="542" t="s">
        <v>106</v>
      </c>
      <c r="C33" s="543">
        <f>SUM('1.1.A. Iesniedzējs:1.3.2. Atbalsts-14.vai 41.p.'!F34)</f>
        <v>0</v>
      </c>
      <c r="D33" s="544">
        <f>SUM('1.1.A. Iesniedzējs:1.3.2. Atbalsts-14.vai 41.p.'!G34)</f>
        <v>0</v>
      </c>
      <c r="E33" s="543">
        <f t="shared" si="0"/>
        <v>0</v>
      </c>
      <c r="F33" s="545" t="e">
        <f t="shared" si="1"/>
        <v>#DIV/0!</v>
      </c>
      <c r="G33" s="39">
        <f t="shared" si="2"/>
        <v>0</v>
      </c>
      <c r="H33" s="305"/>
      <c r="I33" s="305"/>
      <c r="J33" s="305"/>
      <c r="N33" s="550"/>
    </row>
    <row r="34" spans="1:14" s="386" customFormat="1" ht="12.75" x14ac:dyDescent="0.2">
      <c r="A34" s="541">
        <v>15</v>
      </c>
      <c r="B34" s="542" t="s">
        <v>107</v>
      </c>
      <c r="C34" s="543">
        <f>SUM('1.1.A. Iesniedzējs:1.3.2. Atbalsts-14.vai 41.p.'!F35)</f>
        <v>0</v>
      </c>
      <c r="D34" s="544">
        <f>SUM('1.1.A. Iesniedzējs:1.3.2. Atbalsts-14.vai 41.p.'!G35)</f>
        <v>0</v>
      </c>
      <c r="E34" s="543">
        <f t="shared" si="0"/>
        <v>0</v>
      </c>
      <c r="F34" s="545" t="e">
        <f t="shared" si="1"/>
        <v>#DIV/0!</v>
      </c>
      <c r="G34" s="39">
        <f t="shared" si="2"/>
        <v>0</v>
      </c>
      <c r="H34" s="305"/>
      <c r="I34" s="305"/>
      <c r="J34" s="305"/>
      <c r="N34" s="550"/>
    </row>
    <row r="35" spans="1:14" s="386" customFormat="1" ht="12.75" x14ac:dyDescent="0.2">
      <c r="A35" s="551"/>
      <c r="B35" s="552" t="s">
        <v>84</v>
      </c>
      <c r="C35" s="553">
        <f>SUM('1.1.A. Iesniedzējs:1.3.2. Atbalsts-14.vai 41.p.'!F36)</f>
        <v>0</v>
      </c>
      <c r="D35" s="554">
        <f>SUM('1.1.A. Iesniedzējs:1.3.2. Atbalsts-14.vai 41.p.'!G36)</f>
        <v>0</v>
      </c>
      <c r="E35" s="553">
        <f t="shared" si="0"/>
        <v>0</v>
      </c>
      <c r="F35" s="555" t="e">
        <f t="shared" si="1"/>
        <v>#DIV/0!</v>
      </c>
      <c r="G35" s="40">
        <f>G6+G7+G10+G13+G14+G15+G20+G27+G28+G29+G30+G31+G32+G33+G34</f>
        <v>0</v>
      </c>
      <c r="H35" s="305"/>
      <c r="I35" s="305"/>
      <c r="J35" s="305"/>
    </row>
    <row r="36" spans="1:14" s="386" customFormat="1" ht="12.75" x14ac:dyDescent="0.2">
      <c r="A36" s="305"/>
      <c r="B36" s="305"/>
      <c r="C36" s="305"/>
      <c r="D36" s="305"/>
      <c r="E36" s="305"/>
      <c r="F36" s="305"/>
      <c r="G36" s="305"/>
      <c r="H36" s="305"/>
      <c r="I36" s="305"/>
      <c r="J36" s="305"/>
    </row>
    <row r="37" spans="1:14" s="386" customFormat="1" ht="12.75" x14ac:dyDescent="0.2">
      <c r="A37" s="305" t="s">
        <v>182</v>
      </c>
      <c r="B37" s="305"/>
      <c r="C37" s="305"/>
      <c r="D37" s="305"/>
      <c r="E37" s="305"/>
      <c r="F37" s="305"/>
      <c r="G37" s="305"/>
      <c r="H37" s="305"/>
      <c r="I37" s="305"/>
      <c r="J37" s="305"/>
    </row>
    <row r="38" spans="1:14" s="386" customFormat="1" ht="12.75" x14ac:dyDescent="0.2">
      <c r="A38" s="305" t="s">
        <v>371</v>
      </c>
      <c r="B38" s="305"/>
      <c r="C38" s="305"/>
      <c r="D38" s="305"/>
      <c r="E38" s="305"/>
      <c r="F38" s="305"/>
      <c r="G38" s="305"/>
      <c r="H38" s="305"/>
      <c r="I38" s="305"/>
      <c r="J38" s="305"/>
    </row>
    <row r="39" spans="1:14" s="386" customFormat="1" ht="12.75" x14ac:dyDescent="0.2">
      <c r="A39" s="305"/>
      <c r="B39" s="305"/>
      <c r="C39" s="305"/>
      <c r="D39" s="305"/>
      <c r="E39" s="305"/>
      <c r="F39" s="305"/>
      <c r="G39" s="305"/>
      <c r="H39" s="305"/>
      <c r="I39" s="305"/>
      <c r="J39" s="305"/>
    </row>
    <row r="40" spans="1:14" x14ac:dyDescent="0.25">
      <c r="A40" s="535"/>
      <c r="B40" s="535"/>
      <c r="C40" s="535"/>
      <c r="D40" s="535"/>
      <c r="E40" s="535"/>
      <c r="F40" s="535"/>
      <c r="G40" s="535"/>
      <c r="H40" s="535"/>
      <c r="I40" s="535"/>
      <c r="J40" s="535"/>
    </row>
    <row r="41" spans="1:14" x14ac:dyDescent="0.25">
      <c r="A41" s="535"/>
      <c r="B41" s="535"/>
      <c r="C41" s="535"/>
      <c r="D41" s="535"/>
      <c r="E41" s="535"/>
      <c r="F41" s="535"/>
      <c r="G41" s="535"/>
      <c r="H41" s="535"/>
      <c r="I41" s="535"/>
      <c r="J41" s="535"/>
    </row>
    <row r="42" spans="1:14" x14ac:dyDescent="0.25">
      <c r="A42" s="556"/>
      <c r="B42" s="535"/>
      <c r="C42" s="535"/>
      <c r="D42" s="535"/>
      <c r="E42" s="535"/>
      <c r="F42" s="535"/>
      <c r="G42" s="535"/>
      <c r="H42" s="535"/>
      <c r="I42" s="535"/>
      <c r="J42" s="535"/>
    </row>
    <row r="43" spans="1:14" x14ac:dyDescent="0.25">
      <c r="A43" s="535"/>
      <c r="B43" s="535"/>
      <c r="C43" s="535"/>
      <c r="D43" s="535"/>
      <c r="E43" s="535"/>
      <c r="F43" s="535"/>
      <c r="G43" s="535"/>
      <c r="H43" s="535"/>
      <c r="I43" s="535"/>
      <c r="J43" s="535"/>
    </row>
    <row r="44" spans="1:14" x14ac:dyDescent="0.25">
      <c r="A44" s="535"/>
      <c r="B44" s="535"/>
      <c r="C44" s="535"/>
      <c r="D44" s="535"/>
      <c r="E44" s="535"/>
      <c r="F44" s="535"/>
      <c r="G44" s="535"/>
      <c r="H44" s="535"/>
      <c r="I44" s="535"/>
      <c r="J44" s="535"/>
    </row>
    <row r="45" spans="1:14" x14ac:dyDescent="0.25">
      <c r="A45" s="535"/>
      <c r="B45" s="535"/>
      <c r="C45" s="535"/>
      <c r="D45" s="535"/>
      <c r="E45" s="535"/>
      <c r="F45" s="535"/>
      <c r="G45" s="535"/>
      <c r="H45" s="535"/>
      <c r="I45" s="535"/>
      <c r="J45" s="535"/>
    </row>
    <row r="46" spans="1:14" x14ac:dyDescent="0.25">
      <c r="A46" s="535"/>
      <c r="B46" s="535"/>
      <c r="C46" s="535"/>
      <c r="D46" s="535"/>
      <c r="E46" s="535"/>
      <c r="F46" s="535"/>
      <c r="G46" s="535"/>
      <c r="H46" s="535"/>
      <c r="I46" s="535"/>
      <c r="J46" s="535"/>
    </row>
    <row r="47" spans="1:14" x14ac:dyDescent="0.25">
      <c r="A47" s="535"/>
      <c r="B47" s="535"/>
      <c r="C47" s="535"/>
      <c r="D47" s="535"/>
      <c r="E47" s="535"/>
      <c r="F47" s="535"/>
      <c r="G47" s="535"/>
      <c r="H47" s="535"/>
      <c r="I47" s="535"/>
      <c r="J47" s="535"/>
    </row>
    <row r="48" spans="1:14" x14ac:dyDescent="0.25">
      <c r="A48" s="535"/>
      <c r="B48" s="535"/>
      <c r="C48" s="535"/>
      <c r="D48" s="535"/>
      <c r="E48" s="535"/>
      <c r="F48" s="535"/>
      <c r="G48" s="535"/>
      <c r="H48" s="535"/>
      <c r="I48" s="535"/>
      <c r="J48" s="535"/>
    </row>
  </sheetData>
  <sheetProtection algorithmName="SHA-512" hashValue="r7ltyx6Lo8UbDHa027cMnONztk5FVU8bD3PTxzRJx3UCb6dbhHJG+4M9KIx8MMXBhOV2KaCT8t2u45HnWryCEg==" saltValue="oFs+utuj1Oxw9iuG6UjLl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zoomScale="90" zoomScaleNormal="90" workbookViewId="0">
      <selection activeCell="G77" sqref="G77"/>
    </sheetView>
  </sheetViews>
  <sheetFormatPr defaultColWidth="9.140625" defaultRowHeight="12.75" x14ac:dyDescent="0.2"/>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x14ac:dyDescent="0.2">
      <c r="G1" s="88" t="s">
        <v>289</v>
      </c>
    </row>
    <row r="2" spans="1:8" x14ac:dyDescent="0.2">
      <c r="G2" s="88" t="s">
        <v>290</v>
      </c>
    </row>
    <row r="3" spans="1:8" x14ac:dyDescent="0.2">
      <c r="A3" s="716" t="s">
        <v>281</v>
      </c>
      <c r="B3" s="716"/>
      <c r="C3" s="716"/>
      <c r="D3" s="716"/>
      <c r="E3" s="716"/>
      <c r="F3" s="716"/>
      <c r="G3" s="716"/>
    </row>
    <row r="4" spans="1:8" x14ac:dyDescent="0.2">
      <c r="A4" s="717" t="s">
        <v>282</v>
      </c>
      <c r="B4" s="717"/>
      <c r="C4" s="718"/>
      <c r="D4" s="718"/>
      <c r="E4" s="718"/>
      <c r="F4" s="718"/>
      <c r="G4" s="718"/>
    </row>
    <row r="5" spans="1:8" x14ac:dyDescent="0.2">
      <c r="A5" s="719"/>
      <c r="B5" s="719"/>
      <c r="C5" s="719"/>
      <c r="D5" s="719"/>
      <c r="E5" s="719"/>
      <c r="F5" s="719"/>
      <c r="G5" s="719"/>
    </row>
    <row r="6" spans="1:8" x14ac:dyDescent="0.2">
      <c r="A6" s="720" t="s">
        <v>283</v>
      </c>
      <c r="B6" s="720"/>
      <c r="C6" s="720"/>
      <c r="D6" s="720"/>
      <c r="E6" s="720"/>
      <c r="F6" s="720"/>
      <c r="G6" s="720"/>
    </row>
    <row r="7" spans="1:8" x14ac:dyDescent="0.2">
      <c r="A7" s="716" t="s">
        <v>284</v>
      </c>
      <c r="B7" s="716"/>
      <c r="C7" s="716"/>
      <c r="D7" s="716"/>
      <c r="E7" s="716"/>
      <c r="F7" s="716"/>
      <c r="G7" s="716"/>
    </row>
    <row r="8" spans="1:8" ht="14.25" customHeight="1" x14ac:dyDescent="0.2">
      <c r="A8" s="720"/>
      <c r="B8" s="720"/>
      <c r="C8" s="720"/>
      <c r="D8" s="720"/>
      <c r="E8" s="720"/>
      <c r="F8" s="720"/>
      <c r="G8" s="720"/>
    </row>
    <row r="9" spans="1:8" x14ac:dyDescent="0.2">
      <c r="A9" s="667" t="s">
        <v>285</v>
      </c>
      <c r="B9" s="667"/>
      <c r="C9" s="667"/>
      <c r="D9" s="667"/>
      <c r="E9" s="667"/>
      <c r="F9" s="667"/>
      <c r="G9" s="667"/>
    </row>
    <row r="10" spans="1:8" x14ac:dyDescent="0.2">
      <c r="A10" s="667"/>
      <c r="B10" s="667"/>
      <c r="C10" s="667"/>
      <c r="D10" s="667"/>
      <c r="E10" s="667"/>
      <c r="F10" s="667"/>
      <c r="G10" s="667"/>
    </row>
    <row r="11" spans="1:8" x14ac:dyDescent="0.2">
      <c r="A11" s="667"/>
      <c r="B11" s="667"/>
      <c r="C11" s="667"/>
      <c r="D11" s="667"/>
      <c r="E11" s="667"/>
      <c r="F11" s="667"/>
      <c r="G11" s="667"/>
    </row>
    <row r="12" spans="1:8" ht="62.25" customHeight="1" x14ac:dyDescent="0.2">
      <c r="A12" s="688"/>
      <c r="B12" s="689"/>
      <c r="C12" s="689"/>
      <c r="D12" s="689"/>
      <c r="E12" s="689"/>
      <c r="F12" s="689"/>
      <c r="G12" s="690"/>
    </row>
    <row r="14" spans="1:8" s="53" customFormat="1" x14ac:dyDescent="0.2">
      <c r="A14" s="721" t="s">
        <v>240</v>
      </c>
      <c r="B14" s="697"/>
      <c r="C14" s="722"/>
      <c r="D14" s="722"/>
      <c r="E14" s="722"/>
      <c r="F14" s="722"/>
      <c r="G14" s="723"/>
      <c r="H14" s="52"/>
    </row>
    <row r="15" spans="1:8" s="53" customFormat="1" x14ac:dyDescent="0.2">
      <c r="A15" s="54" t="s">
        <v>53</v>
      </c>
      <c r="B15" s="708" t="s">
        <v>241</v>
      </c>
      <c r="C15" s="724"/>
      <c r="D15" s="177" t="s">
        <v>242</v>
      </c>
      <c r="E15" s="715"/>
      <c r="F15" s="715"/>
      <c r="G15" s="3"/>
    </row>
    <row r="16" spans="1:8" s="53" customFormat="1" x14ac:dyDescent="0.2">
      <c r="A16" s="174">
        <v>1</v>
      </c>
      <c r="B16" s="699" t="s">
        <v>45</v>
      </c>
      <c r="C16" s="700"/>
      <c r="D16" s="85">
        <f>'Dati par projektu'!C16</f>
        <v>0</v>
      </c>
      <c r="E16" s="715"/>
      <c r="F16" s="715"/>
      <c r="G16" s="3"/>
    </row>
    <row r="17" spans="1:7" s="53" customFormat="1" x14ac:dyDescent="0.2">
      <c r="A17" s="55">
        <v>2</v>
      </c>
      <c r="B17" s="713" t="s">
        <v>243</v>
      </c>
      <c r="C17" s="714"/>
      <c r="D17" s="56">
        <f>'6. DL finanšu_analīze'!F3</f>
        <v>0.04</v>
      </c>
      <c r="E17" s="715"/>
      <c r="F17" s="715"/>
      <c r="G17" s="3"/>
    </row>
    <row r="18" spans="1:7" s="53" customFormat="1" x14ac:dyDescent="0.2">
      <c r="A18" s="707" t="s">
        <v>53</v>
      </c>
      <c r="B18" s="703" t="s">
        <v>241</v>
      </c>
      <c r="C18" s="704"/>
      <c r="D18" s="707" t="s">
        <v>244</v>
      </c>
      <c r="E18" s="707" t="s">
        <v>245</v>
      </c>
      <c r="F18" s="708" t="s">
        <v>246</v>
      </c>
      <c r="G18" s="709"/>
    </row>
    <row r="19" spans="1:7" s="53" customFormat="1" x14ac:dyDescent="0.2">
      <c r="A19" s="707"/>
      <c r="B19" s="705"/>
      <c r="C19" s="706"/>
      <c r="D19" s="707"/>
      <c r="E19" s="707"/>
      <c r="F19" s="710" t="s">
        <v>247</v>
      </c>
      <c r="G19" s="709"/>
    </row>
    <row r="20" spans="1:7" s="53" customFormat="1" x14ac:dyDescent="0.2">
      <c r="A20" s="174">
        <v>3</v>
      </c>
      <c r="B20" s="699" t="s">
        <v>443</v>
      </c>
      <c r="C20" s="700"/>
      <c r="D20" s="57">
        <f>'12. AL budžets kopā'!E34-'12. AL budžets kopā'!E33</f>
        <v>0</v>
      </c>
      <c r="E20" s="57">
        <f>-'6. DL finanšu_analīze'!F25</f>
        <v>0</v>
      </c>
      <c r="F20" s="694" t="s">
        <v>279</v>
      </c>
      <c r="G20" s="694"/>
    </row>
    <row r="21" spans="1:7" s="53" customFormat="1" ht="12.75" customHeight="1" x14ac:dyDescent="0.2">
      <c r="A21" s="174">
        <v>4</v>
      </c>
      <c r="B21" s="699" t="s">
        <v>248</v>
      </c>
      <c r="C21" s="700"/>
      <c r="D21" s="57">
        <f>'6. DL finanšu_analīze'!G26</f>
        <v>0</v>
      </c>
      <c r="E21" s="57">
        <f>'6. DL finanšu_analīze'!F26</f>
        <v>0</v>
      </c>
      <c r="F21" s="694" t="s">
        <v>279</v>
      </c>
      <c r="G21" s="694"/>
    </row>
    <row r="22" spans="1:7" s="53" customFormat="1" ht="12.75" customHeight="1" x14ac:dyDescent="0.2">
      <c r="A22" s="174">
        <v>5</v>
      </c>
      <c r="B22" s="699" t="s">
        <v>249</v>
      </c>
      <c r="C22" s="700"/>
      <c r="D22" s="86"/>
      <c r="E22" s="57">
        <f>'6. DL finanšu_analīze'!F22</f>
        <v>0</v>
      </c>
      <c r="F22" s="694" t="s">
        <v>279</v>
      </c>
      <c r="G22" s="694"/>
    </row>
    <row r="23" spans="1:7" s="53" customFormat="1" ht="30.6" customHeight="1" x14ac:dyDescent="0.2">
      <c r="A23" s="174">
        <v>6</v>
      </c>
      <c r="B23" s="701" t="s">
        <v>250</v>
      </c>
      <c r="C23" s="702"/>
      <c r="D23" s="86"/>
      <c r="E23" s="57">
        <f>-'6. DL finanšu_analīze'!F23</f>
        <v>0</v>
      </c>
      <c r="F23" s="694" t="s">
        <v>279</v>
      </c>
      <c r="G23" s="694"/>
    </row>
    <row r="24" spans="1:7" s="53" customFormat="1" x14ac:dyDescent="0.2">
      <c r="A24" s="711" t="s">
        <v>444</v>
      </c>
      <c r="B24" s="712"/>
      <c r="C24" s="712"/>
      <c r="D24" s="712"/>
      <c r="E24" s="712"/>
    </row>
    <row r="25" spans="1:7" s="53" customFormat="1" x14ac:dyDescent="0.2">
      <c r="D25" s="59"/>
    </row>
    <row r="26" spans="1:7" s="53" customFormat="1" x14ac:dyDescent="0.2">
      <c r="A26" s="695" t="s">
        <v>251</v>
      </c>
      <c r="B26" s="696"/>
      <c r="C26" s="697"/>
      <c r="D26" s="697"/>
      <c r="E26" s="697"/>
      <c r="F26" s="697"/>
      <c r="G26" s="698"/>
    </row>
    <row r="27" spans="1:7" s="53" customFormat="1" x14ac:dyDescent="0.2">
      <c r="A27" s="54"/>
      <c r="B27" s="703" t="s">
        <v>241</v>
      </c>
      <c r="C27" s="704"/>
      <c r="D27" s="707" t="s">
        <v>244</v>
      </c>
      <c r="E27" s="707" t="s">
        <v>245</v>
      </c>
      <c r="F27" s="708" t="s">
        <v>246</v>
      </c>
      <c r="G27" s="709"/>
    </row>
    <row r="28" spans="1:7" s="53" customFormat="1" x14ac:dyDescent="0.2">
      <c r="A28" s="60"/>
      <c r="B28" s="705"/>
      <c r="C28" s="706"/>
      <c r="D28" s="707"/>
      <c r="E28" s="707"/>
      <c r="F28" s="710" t="s">
        <v>247</v>
      </c>
      <c r="G28" s="709"/>
    </row>
    <row r="29" spans="1:7" s="53" customFormat="1" ht="24" customHeight="1" x14ac:dyDescent="0.2">
      <c r="A29" s="61">
        <v>7</v>
      </c>
      <c r="B29" s="692" t="s">
        <v>252</v>
      </c>
      <c r="C29" s="693"/>
      <c r="D29" s="86"/>
      <c r="E29" s="57">
        <f>E22-E23+E21</f>
        <v>0</v>
      </c>
      <c r="F29" s="694" t="s">
        <v>279</v>
      </c>
      <c r="G29" s="694"/>
    </row>
    <row r="30" spans="1:7" s="53" customFormat="1" ht="24" customHeight="1" x14ac:dyDescent="0.2">
      <c r="A30" s="174">
        <v>8</v>
      </c>
      <c r="B30" s="692" t="s">
        <v>253</v>
      </c>
      <c r="C30" s="693"/>
      <c r="D30" s="86"/>
      <c r="E30" s="57">
        <f>E20-E29</f>
        <v>0</v>
      </c>
      <c r="F30" s="694" t="s">
        <v>279</v>
      </c>
      <c r="G30" s="694"/>
    </row>
    <row r="31" spans="1:7" s="53" customFormat="1" ht="26.25" customHeight="1" x14ac:dyDescent="0.2">
      <c r="A31" s="174">
        <v>9</v>
      </c>
      <c r="B31" s="692" t="s">
        <v>254</v>
      </c>
      <c r="C31" s="693"/>
      <c r="D31" s="86"/>
      <c r="E31" s="62" t="e">
        <f>IF(E30/E20&gt;100%,100%,E30/E20)</f>
        <v>#DIV/0!</v>
      </c>
      <c r="F31" s="694" t="s">
        <v>279</v>
      </c>
      <c r="G31" s="694"/>
    </row>
    <row r="32" spans="1:7" s="53" customFormat="1" ht="36" customHeight="1" x14ac:dyDescent="0.2">
      <c r="A32" s="174">
        <v>10</v>
      </c>
      <c r="B32" s="692" t="s">
        <v>255</v>
      </c>
      <c r="C32" s="693"/>
      <c r="D32" s="86"/>
      <c r="E32" s="63" t="e">
        <f>'9. DL PIV piel. Fin.plans'!U5</f>
        <v>#DIV/0!</v>
      </c>
      <c r="F32" s="694" t="s">
        <v>279</v>
      </c>
      <c r="G32" s="694"/>
    </row>
    <row r="34" spans="1:7" x14ac:dyDescent="0.2">
      <c r="A34" s="102" t="s">
        <v>329</v>
      </c>
      <c r="D34" s="64" t="s">
        <v>319</v>
      </c>
      <c r="G34" s="103">
        <f>'1.1.B. Iesniedzējs'!C36</f>
        <v>1</v>
      </c>
    </row>
    <row r="35" spans="1:7" x14ac:dyDescent="0.2">
      <c r="A35" s="174">
        <v>3</v>
      </c>
      <c r="B35" s="699" t="s">
        <v>443</v>
      </c>
      <c r="C35" s="700"/>
      <c r="D35" s="57">
        <f>'12. AL budžets kopā'!E42</f>
        <v>0</v>
      </c>
      <c r="E35" s="57">
        <f>'12. AL budžets kopā'!D42</f>
        <v>0</v>
      </c>
      <c r="F35" s="694" t="s">
        <v>279</v>
      </c>
      <c r="G35" s="694"/>
    </row>
    <row r="36" spans="1:7" x14ac:dyDescent="0.2">
      <c r="A36" s="174">
        <v>7</v>
      </c>
      <c r="B36" s="692" t="s">
        <v>252</v>
      </c>
      <c r="C36" s="693"/>
      <c r="D36" s="86"/>
      <c r="E36" s="57">
        <f>E29</f>
        <v>0</v>
      </c>
      <c r="F36" s="694" t="s">
        <v>279</v>
      </c>
      <c r="G36" s="694"/>
    </row>
    <row r="37" spans="1:7" x14ac:dyDescent="0.2">
      <c r="A37" s="174">
        <v>8</v>
      </c>
      <c r="B37" s="692" t="s">
        <v>253</v>
      </c>
      <c r="C37" s="693"/>
      <c r="D37" s="86"/>
      <c r="E37" s="57">
        <f>E35-E36</f>
        <v>0</v>
      </c>
      <c r="F37" s="694" t="s">
        <v>279</v>
      </c>
      <c r="G37" s="694"/>
    </row>
    <row r="38" spans="1:7" ht="12.75" customHeight="1" x14ac:dyDescent="0.2">
      <c r="A38" s="174">
        <v>9</v>
      </c>
      <c r="B38" s="692" t="s">
        <v>254</v>
      </c>
      <c r="C38" s="693"/>
      <c r="D38" s="86"/>
      <c r="E38" s="62">
        <f>IF(E35=0,0,IF(E37/E35&gt;100%,100%,E37/E35))</f>
        <v>0</v>
      </c>
      <c r="F38" s="694" t="s">
        <v>279</v>
      </c>
      <c r="G38" s="694"/>
    </row>
    <row r="39" spans="1:7" ht="30.75" customHeight="1" x14ac:dyDescent="0.2">
      <c r="A39" s="174">
        <v>10</v>
      </c>
      <c r="B39" s="692" t="s">
        <v>255</v>
      </c>
      <c r="C39" s="693"/>
      <c r="D39" s="86"/>
      <c r="E39" s="63">
        <f>G34*E38</f>
        <v>0</v>
      </c>
      <c r="F39" s="694" t="s">
        <v>279</v>
      </c>
      <c r="G39" s="694"/>
    </row>
    <row r="41" spans="1:7" x14ac:dyDescent="0.2">
      <c r="A41" s="695" t="s">
        <v>256</v>
      </c>
      <c r="B41" s="696"/>
      <c r="C41" s="697"/>
      <c r="D41" s="697"/>
      <c r="E41" s="697"/>
      <c r="F41" s="697"/>
      <c r="G41" s="698"/>
    </row>
    <row r="42" spans="1:7" ht="25.5" x14ac:dyDescent="0.2">
      <c r="A42" s="669"/>
      <c r="B42" s="670"/>
      <c r="C42" s="669" t="s">
        <v>257</v>
      </c>
      <c r="D42" s="670"/>
      <c r="E42" s="669" t="s">
        <v>258</v>
      </c>
      <c r="F42" s="670"/>
      <c r="G42" s="65" t="s">
        <v>246</v>
      </c>
    </row>
    <row r="43" spans="1:7" ht="25.5" x14ac:dyDescent="0.2">
      <c r="A43" s="671"/>
      <c r="B43" s="672"/>
      <c r="C43" s="671" t="s">
        <v>259</v>
      </c>
      <c r="D43" s="672"/>
      <c r="E43" s="671" t="s">
        <v>239</v>
      </c>
      <c r="F43" s="672"/>
      <c r="G43" s="66" t="s">
        <v>247</v>
      </c>
    </row>
    <row r="44" spans="1:7" ht="42.75" customHeight="1" x14ac:dyDescent="0.2">
      <c r="A44" s="673" t="s">
        <v>260</v>
      </c>
      <c r="B44" s="674"/>
      <c r="C44" s="67" t="e">
        <f>'6. DL finanšu_analīze'!I31</f>
        <v>#NUM!</v>
      </c>
      <c r="D44" s="68" t="s">
        <v>261</v>
      </c>
      <c r="E44" s="67" t="e">
        <f>'6. DL finanšu_analīze'!I17</f>
        <v>#VALUE!</v>
      </c>
      <c r="F44" s="68" t="s">
        <v>262</v>
      </c>
      <c r="G44" s="69" t="s">
        <v>279</v>
      </c>
    </row>
    <row r="45" spans="1:7" ht="57" customHeight="1" x14ac:dyDescent="0.2">
      <c r="A45" s="673" t="s">
        <v>263</v>
      </c>
      <c r="B45" s="674"/>
      <c r="C45" s="70">
        <f>'6. DL finanšu_analīze'!I30</f>
        <v>0</v>
      </c>
      <c r="D45" s="71" t="s">
        <v>264</v>
      </c>
      <c r="E45" s="70" t="e">
        <f>'6. DL finanšu_analīze'!I16</f>
        <v>#DIV/0!</v>
      </c>
      <c r="F45" s="71" t="s">
        <v>265</v>
      </c>
      <c r="G45" s="69" t="s">
        <v>279</v>
      </c>
    </row>
    <row r="46" spans="1:7" ht="40.5" customHeight="1" x14ac:dyDescent="0.2">
      <c r="A46" s="691" t="s">
        <v>291</v>
      </c>
      <c r="B46" s="691"/>
      <c r="C46" s="691"/>
      <c r="D46" s="691"/>
      <c r="E46" s="691"/>
      <c r="F46" s="691"/>
      <c r="G46" s="691"/>
    </row>
    <row r="47" spans="1:7" x14ac:dyDescent="0.2">
      <c r="A47" s="675" t="s">
        <v>286</v>
      </c>
      <c r="B47" s="676"/>
      <c r="C47" s="676"/>
      <c r="D47" s="676"/>
      <c r="E47" s="676"/>
      <c r="F47" s="676"/>
      <c r="G47" s="677"/>
    </row>
    <row r="48" spans="1:7" ht="33" customHeight="1" x14ac:dyDescent="0.2">
      <c r="A48" s="678" t="s">
        <v>287</v>
      </c>
      <c r="B48" s="679"/>
      <c r="C48" s="680"/>
      <c r="D48" s="680"/>
      <c r="E48" s="680"/>
      <c r="F48" s="680"/>
      <c r="G48" s="681"/>
    </row>
    <row r="49" spans="1:7" x14ac:dyDescent="0.2">
      <c r="A49" s="682" t="s">
        <v>288</v>
      </c>
      <c r="B49" s="683"/>
      <c r="C49" s="683"/>
      <c r="D49" s="683"/>
      <c r="E49" s="683"/>
      <c r="F49" s="683"/>
      <c r="G49" s="684"/>
    </row>
    <row r="50" spans="1:7" ht="33.75" customHeight="1" x14ac:dyDescent="0.2">
      <c r="A50" s="685"/>
      <c r="B50" s="686"/>
      <c r="C50" s="686"/>
      <c r="D50" s="686"/>
      <c r="E50" s="686"/>
      <c r="F50" s="686"/>
      <c r="G50" s="687"/>
    </row>
    <row r="51" spans="1:7" ht="71.25" customHeight="1" x14ac:dyDescent="0.2">
      <c r="A51" s="688"/>
      <c r="B51" s="689"/>
      <c r="C51" s="689"/>
      <c r="D51" s="689"/>
      <c r="E51" s="689"/>
      <c r="F51" s="689"/>
      <c r="G51" s="690"/>
    </row>
    <row r="53" spans="1:7" x14ac:dyDescent="0.2">
      <c r="A53" s="667" t="s">
        <v>266</v>
      </c>
      <c r="B53" s="667"/>
      <c r="C53" s="667"/>
      <c r="D53" s="667"/>
      <c r="E53" s="667"/>
      <c r="F53" s="667"/>
      <c r="G53" s="667"/>
    </row>
    <row r="54" spans="1:7" x14ac:dyDescent="0.2">
      <c r="A54" s="668" t="s">
        <v>267</v>
      </c>
      <c r="B54" s="668"/>
      <c r="C54" s="668" t="s">
        <v>268</v>
      </c>
      <c r="D54" s="65" t="s">
        <v>269</v>
      </c>
      <c r="E54" s="668" t="s">
        <v>270</v>
      </c>
      <c r="F54" s="72"/>
      <c r="G54" s="72"/>
    </row>
    <row r="55" spans="1:7" x14ac:dyDescent="0.2">
      <c r="A55" s="668"/>
      <c r="B55" s="668"/>
      <c r="C55" s="668"/>
      <c r="D55" s="73" t="s">
        <v>271</v>
      </c>
      <c r="E55" s="668"/>
      <c r="F55" s="72"/>
      <c r="G55" s="72"/>
    </row>
    <row r="56" spans="1:7" ht="40.5" customHeight="1" x14ac:dyDescent="0.2">
      <c r="A56" s="665" t="str">
        <f>'5.DL soc.econom. analīze'!B9</f>
        <v>Ieguvums ...</v>
      </c>
      <c r="B56" s="665"/>
      <c r="C56" s="175" t="s">
        <v>236</v>
      </c>
      <c r="D56" s="74">
        <f>'5.DL soc.econom. analīze'!D9</f>
        <v>0</v>
      </c>
      <c r="E56" s="83" t="e">
        <f t="shared" ref="E56:E69" si="0">D56/$D$70</f>
        <v>#DIV/0!</v>
      </c>
      <c r="F56" s="72"/>
      <c r="G56" s="72"/>
    </row>
    <row r="57" spans="1:7" ht="29.25" customHeight="1" x14ac:dyDescent="0.2">
      <c r="A57" s="665" t="str">
        <f>'5.DL soc.econom. analīze'!B10</f>
        <v>Ieguvums ...</v>
      </c>
      <c r="B57" s="665"/>
      <c r="C57" s="175" t="s">
        <v>236</v>
      </c>
      <c r="D57" s="74">
        <f>'5.DL soc.econom. analīze'!D10</f>
        <v>0</v>
      </c>
      <c r="E57" s="83" t="e">
        <f t="shared" si="0"/>
        <v>#DIV/0!</v>
      </c>
      <c r="F57" s="72"/>
      <c r="G57" s="72"/>
    </row>
    <row r="58" spans="1:7" ht="29.25" customHeight="1" x14ac:dyDescent="0.2">
      <c r="A58" s="665" t="str">
        <f>'5.DL soc.econom. analīze'!B11</f>
        <v>Ieguvums ...</v>
      </c>
      <c r="B58" s="665"/>
      <c r="C58" s="175" t="s">
        <v>236</v>
      </c>
      <c r="D58" s="74">
        <f>'5.DL soc.econom. analīze'!D11</f>
        <v>0</v>
      </c>
      <c r="E58" s="83" t="e">
        <f t="shared" si="0"/>
        <v>#DIV/0!</v>
      </c>
      <c r="F58" s="72"/>
      <c r="G58" s="72"/>
    </row>
    <row r="59" spans="1:7" ht="29.25" customHeight="1" x14ac:dyDescent="0.2">
      <c r="A59" s="665" t="str">
        <f>'5.DL soc.econom. analīze'!B12</f>
        <v>Ieguvums ...</v>
      </c>
      <c r="B59" s="665"/>
      <c r="C59" s="175" t="s">
        <v>236</v>
      </c>
      <c r="D59" s="74">
        <f>'5.DL soc.econom. analīze'!D12</f>
        <v>0</v>
      </c>
      <c r="E59" s="83" t="e">
        <f t="shared" si="0"/>
        <v>#DIV/0!</v>
      </c>
      <c r="F59" s="72"/>
      <c r="G59" s="72"/>
    </row>
    <row r="60" spans="1:7" ht="29.25" customHeight="1" x14ac:dyDescent="0.2">
      <c r="A60" s="665" t="str">
        <f>'5.DL soc.econom. analīze'!B13</f>
        <v>Ieguvums ...</v>
      </c>
      <c r="B60" s="665"/>
      <c r="C60" s="175" t="s">
        <v>236</v>
      </c>
      <c r="D60" s="74">
        <f>'5.DL soc.econom. analīze'!D13</f>
        <v>0</v>
      </c>
      <c r="E60" s="83" t="e">
        <f t="shared" si="0"/>
        <v>#DIV/0!</v>
      </c>
      <c r="F60" s="72"/>
      <c r="G60" s="72"/>
    </row>
    <row r="61" spans="1:7" ht="29.25" customHeight="1" x14ac:dyDescent="0.2">
      <c r="A61" s="665" t="str">
        <f>'5.DL soc.econom. analīze'!B14</f>
        <v>Ieguvums ...</v>
      </c>
      <c r="B61" s="665"/>
      <c r="C61" s="175" t="s">
        <v>236</v>
      </c>
      <c r="D61" s="74">
        <f>'5.DL soc.econom. analīze'!D14</f>
        <v>0</v>
      </c>
      <c r="E61" s="83" t="e">
        <f t="shared" si="0"/>
        <v>#DIV/0!</v>
      </c>
      <c r="F61" s="72"/>
      <c r="G61" s="72"/>
    </row>
    <row r="62" spans="1:7" ht="29.25" customHeight="1" x14ac:dyDescent="0.2">
      <c r="A62" s="665" t="str">
        <f>'5.DL soc.econom. analīze'!B15</f>
        <v>Ieguvums ...</v>
      </c>
      <c r="B62" s="665"/>
      <c r="C62" s="175" t="s">
        <v>236</v>
      </c>
      <c r="D62" s="74">
        <f>'5.DL soc.econom. analīze'!D15</f>
        <v>0</v>
      </c>
      <c r="E62" s="83" t="e">
        <f t="shared" si="0"/>
        <v>#DIV/0!</v>
      </c>
      <c r="F62" s="72"/>
      <c r="G62" s="72"/>
    </row>
    <row r="63" spans="1:7" ht="29.25" customHeight="1" x14ac:dyDescent="0.2">
      <c r="A63" s="665" t="str">
        <f>'5.DL soc.econom. analīze'!B16</f>
        <v>Ieguvums ...</v>
      </c>
      <c r="B63" s="665"/>
      <c r="C63" s="175" t="s">
        <v>236</v>
      </c>
      <c r="D63" s="74">
        <f>'5.DL soc.econom. analīze'!D16</f>
        <v>0</v>
      </c>
      <c r="E63" s="83" t="e">
        <f t="shared" si="0"/>
        <v>#DIV/0!</v>
      </c>
      <c r="F63" s="72"/>
      <c r="G63" s="72"/>
    </row>
    <row r="64" spans="1:7" ht="29.25" customHeight="1" x14ac:dyDescent="0.2">
      <c r="A64" s="665" t="str">
        <f>'5.DL soc.econom. analīze'!B17</f>
        <v>Ieguvums ...</v>
      </c>
      <c r="B64" s="665"/>
      <c r="C64" s="175" t="s">
        <v>236</v>
      </c>
      <c r="D64" s="74">
        <f>'5.DL soc.econom. analīze'!D17</f>
        <v>0</v>
      </c>
      <c r="E64" s="83" t="e">
        <f t="shared" si="0"/>
        <v>#DIV/0!</v>
      </c>
      <c r="F64" s="72"/>
      <c r="G64" s="72"/>
    </row>
    <row r="65" spans="1:7" ht="29.25" customHeight="1" x14ac:dyDescent="0.2">
      <c r="A65" s="665" t="str">
        <f>'5.DL soc.econom. analīze'!B19</f>
        <v>Ieguvums ...</v>
      </c>
      <c r="B65" s="665"/>
      <c r="C65" s="175" t="s">
        <v>236</v>
      </c>
      <c r="D65" s="74">
        <f>'5.DL soc.econom. analīze'!D19</f>
        <v>0</v>
      </c>
      <c r="E65" s="83" t="e">
        <f t="shared" si="0"/>
        <v>#DIV/0!</v>
      </c>
      <c r="F65" s="72"/>
      <c r="G65" s="72"/>
    </row>
    <row r="66" spans="1:7" ht="29.25" customHeight="1" x14ac:dyDescent="0.2">
      <c r="A66" s="665" t="str">
        <f>'5.DL soc.econom. analīze'!B20</f>
        <v>Ieguvums ...</v>
      </c>
      <c r="B66" s="665"/>
      <c r="C66" s="175" t="s">
        <v>236</v>
      </c>
      <c r="D66" s="74">
        <f>'5.DL soc.econom. analīze'!D20</f>
        <v>0</v>
      </c>
      <c r="E66" s="83" t="e">
        <f t="shared" si="0"/>
        <v>#DIV/0!</v>
      </c>
      <c r="F66" s="72"/>
      <c r="G66" s="72"/>
    </row>
    <row r="67" spans="1:7" ht="32.25" customHeight="1" x14ac:dyDescent="0.2">
      <c r="A67" s="665" t="str">
        <f>'5.DL soc.econom. analīze'!B21</f>
        <v>Ieguvums ...</v>
      </c>
      <c r="B67" s="665"/>
      <c r="C67" s="175" t="s">
        <v>236</v>
      </c>
      <c r="D67" s="74">
        <f>'5.DL soc.econom. analīze'!D21</f>
        <v>0</v>
      </c>
      <c r="E67" s="83" t="e">
        <f t="shared" si="0"/>
        <v>#DIV/0!</v>
      </c>
      <c r="F67" s="72"/>
      <c r="G67" s="72"/>
    </row>
    <row r="68" spans="1:7" ht="31.5" customHeight="1" x14ac:dyDescent="0.2">
      <c r="A68" s="665" t="str">
        <f>'5.DL soc.econom. analīze'!B22</f>
        <v>Ieguvums ...</v>
      </c>
      <c r="B68" s="665"/>
      <c r="C68" s="175" t="s">
        <v>236</v>
      </c>
      <c r="D68" s="74">
        <f>'5.DL soc.econom. analīze'!D22</f>
        <v>0</v>
      </c>
      <c r="E68" s="83" t="e">
        <f t="shared" si="0"/>
        <v>#DIV/0!</v>
      </c>
      <c r="F68" s="72"/>
      <c r="G68" s="72"/>
    </row>
    <row r="69" spans="1:7" ht="38.25" customHeight="1" x14ac:dyDescent="0.2">
      <c r="A69" s="665" t="str">
        <f>'5.DL soc.econom. analīze'!B23</f>
        <v>Ieguvums ...</v>
      </c>
      <c r="B69" s="665"/>
      <c r="C69" s="175" t="s">
        <v>236</v>
      </c>
      <c r="D69" s="74">
        <f>'5.DL soc.econom. analīze'!D23</f>
        <v>0</v>
      </c>
      <c r="E69" s="83" t="e">
        <f t="shared" si="0"/>
        <v>#DIV/0!</v>
      </c>
      <c r="F69" s="72"/>
      <c r="G69" s="72"/>
    </row>
    <row r="70" spans="1:7" x14ac:dyDescent="0.2">
      <c r="A70" s="664" t="s">
        <v>112</v>
      </c>
      <c r="B70" s="664"/>
      <c r="C70" s="58"/>
      <c r="D70" s="75">
        <f>SUM(D56:D69)</f>
        <v>0</v>
      </c>
      <c r="E70" s="84" t="e">
        <f>SUM(E56:E69)</f>
        <v>#DIV/0!</v>
      </c>
      <c r="F70" s="72"/>
      <c r="G70" s="72"/>
    </row>
    <row r="71" spans="1:7" x14ac:dyDescent="0.2">
      <c r="A71" s="664" t="s">
        <v>178</v>
      </c>
      <c r="B71" s="664"/>
      <c r="C71" s="664" t="s">
        <v>268</v>
      </c>
      <c r="D71" s="76" t="s">
        <v>269</v>
      </c>
      <c r="E71" s="664" t="s">
        <v>272</v>
      </c>
      <c r="F71" s="72"/>
      <c r="G71" s="72"/>
    </row>
    <row r="72" spans="1:7" x14ac:dyDescent="0.2">
      <c r="A72" s="664"/>
      <c r="B72" s="664"/>
      <c r="C72" s="664"/>
      <c r="D72" s="77" t="s">
        <v>271</v>
      </c>
      <c r="E72" s="664"/>
      <c r="F72" s="72"/>
      <c r="G72" s="72"/>
    </row>
    <row r="73" spans="1:7" x14ac:dyDescent="0.2">
      <c r="A73" s="665" t="str">
        <f>'5.DL soc.econom. analīze'!B25</f>
        <v>Zaudējumi...</v>
      </c>
      <c r="B73" s="665"/>
      <c r="C73" s="175" t="s">
        <v>236</v>
      </c>
      <c r="D73" s="74">
        <f>-'5.DL soc.econom. analīze'!D25</f>
        <v>0</v>
      </c>
      <c r="E73" s="83" t="e">
        <f>D73/D$84</f>
        <v>#DIV/0!</v>
      </c>
      <c r="F73" s="72"/>
      <c r="G73" s="72"/>
    </row>
    <row r="74" spans="1:7" ht="12.75" customHeight="1" x14ac:dyDescent="0.2">
      <c r="A74" s="665" t="str">
        <f>'5.DL soc.econom. analīze'!B26</f>
        <v>Zaudējumi...</v>
      </c>
      <c r="B74" s="665"/>
      <c r="C74" s="175" t="s">
        <v>236</v>
      </c>
      <c r="D74" s="74">
        <f>-'5.DL soc.econom. analīze'!D26</f>
        <v>0</v>
      </c>
      <c r="E74" s="83" t="e">
        <f t="shared" ref="E74:E83" si="1">D74/D$84</f>
        <v>#DIV/0!</v>
      </c>
      <c r="F74" s="72"/>
      <c r="G74" s="72"/>
    </row>
    <row r="75" spans="1:7" ht="12.75" customHeight="1" x14ac:dyDescent="0.2">
      <c r="A75" s="665" t="str">
        <f>'5.DL soc.econom. analīze'!B27</f>
        <v>Zaudējumi...</v>
      </c>
      <c r="B75" s="665"/>
      <c r="C75" s="175" t="s">
        <v>236</v>
      </c>
      <c r="D75" s="74">
        <f>-'5.DL soc.econom. analīze'!D27</f>
        <v>0</v>
      </c>
      <c r="E75" s="83" t="e">
        <f t="shared" si="1"/>
        <v>#DIV/0!</v>
      </c>
      <c r="F75" s="72"/>
      <c r="G75" s="72"/>
    </row>
    <row r="76" spans="1:7" ht="12.75" customHeight="1" x14ac:dyDescent="0.2">
      <c r="A76" s="665" t="str">
        <f>'5.DL soc.econom. analīze'!B28</f>
        <v>Zaudējumi...</v>
      </c>
      <c r="B76" s="665"/>
      <c r="C76" s="175" t="s">
        <v>236</v>
      </c>
      <c r="D76" s="74">
        <f>-'5.DL soc.econom. analīze'!D28</f>
        <v>0</v>
      </c>
      <c r="E76" s="83" t="e">
        <f t="shared" si="1"/>
        <v>#DIV/0!</v>
      </c>
      <c r="F76" s="72"/>
      <c r="G76" s="72"/>
    </row>
    <row r="77" spans="1:7" ht="12.75" customHeight="1" x14ac:dyDescent="0.2">
      <c r="A77" s="665" t="str">
        <f>'5.DL soc.econom. analīze'!B29</f>
        <v>Zaudējumi...</v>
      </c>
      <c r="B77" s="665"/>
      <c r="C77" s="175" t="s">
        <v>236</v>
      </c>
      <c r="D77" s="74">
        <f>-'5.DL soc.econom. analīze'!D29</f>
        <v>0</v>
      </c>
      <c r="E77" s="83" t="e">
        <f t="shared" si="1"/>
        <v>#DIV/0!</v>
      </c>
      <c r="F77" s="72"/>
      <c r="G77" s="72"/>
    </row>
    <row r="78" spans="1:7" ht="12.75" customHeight="1" x14ac:dyDescent="0.2">
      <c r="A78" s="665" t="str">
        <f>'5.DL soc.econom. analīze'!B30</f>
        <v>Zaudējumi...</v>
      </c>
      <c r="B78" s="665"/>
      <c r="C78" s="175" t="s">
        <v>236</v>
      </c>
      <c r="D78" s="74">
        <f>-'5.DL soc.econom. analīze'!D30</f>
        <v>0</v>
      </c>
      <c r="E78" s="83" t="e">
        <f t="shared" si="1"/>
        <v>#DIV/0!</v>
      </c>
      <c r="F78" s="72"/>
      <c r="G78" s="72"/>
    </row>
    <row r="79" spans="1:7" ht="12.75" customHeight="1" x14ac:dyDescent="0.2">
      <c r="A79" s="665" t="str">
        <f>'5.DL soc.econom. analīze'!B31</f>
        <v>Zaudējumi...</v>
      </c>
      <c r="B79" s="665"/>
      <c r="C79" s="175" t="s">
        <v>236</v>
      </c>
      <c r="D79" s="74">
        <f>-'5.DL soc.econom. analīze'!D31</f>
        <v>0</v>
      </c>
      <c r="E79" s="83" t="e">
        <f t="shared" si="1"/>
        <v>#DIV/0!</v>
      </c>
      <c r="F79" s="72"/>
      <c r="G79" s="72"/>
    </row>
    <row r="80" spans="1:7" x14ac:dyDescent="0.2">
      <c r="A80" s="665" t="str">
        <f>'5.DL soc.econom. analīze'!B32</f>
        <v>Zaudējumi...</v>
      </c>
      <c r="B80" s="665"/>
      <c r="C80" s="175" t="s">
        <v>236</v>
      </c>
      <c r="D80" s="74">
        <f>-'5.DL soc.econom. analīze'!D32</f>
        <v>0</v>
      </c>
      <c r="E80" s="83" t="e">
        <f t="shared" si="1"/>
        <v>#DIV/0!</v>
      </c>
      <c r="F80" s="72"/>
      <c r="G80" s="72"/>
    </row>
    <row r="81" spans="1:7" x14ac:dyDescent="0.2">
      <c r="A81" s="665" t="str">
        <f>'5.DL soc.econom. analīze'!B33</f>
        <v>Zaudējumi...</v>
      </c>
      <c r="B81" s="665"/>
      <c r="C81" s="175" t="s">
        <v>236</v>
      </c>
      <c r="D81" s="74">
        <f>-'5.DL soc.econom. analīze'!D33</f>
        <v>0</v>
      </c>
      <c r="E81" s="83" t="e">
        <f t="shared" si="1"/>
        <v>#DIV/0!</v>
      </c>
      <c r="F81" s="72"/>
      <c r="G81" s="72"/>
    </row>
    <row r="82" spans="1:7" ht="12.75" customHeight="1" x14ac:dyDescent="0.2">
      <c r="A82" s="665" t="s">
        <v>467</v>
      </c>
      <c r="B82" s="665"/>
      <c r="C82" s="175" t="s">
        <v>236</v>
      </c>
      <c r="D82" s="74">
        <f>-'5.DL soc.econom. analīze'!D35-'5.DL soc.econom. analīze'!D40-'5.DL soc.econom. analīze'!D41-'5.DL soc.econom. analīze'!D37</f>
        <v>0</v>
      </c>
      <c r="E82" s="83" t="e">
        <f t="shared" si="1"/>
        <v>#DIV/0!</v>
      </c>
      <c r="F82" s="72"/>
      <c r="G82" s="72"/>
    </row>
    <row r="83" spans="1:7" x14ac:dyDescent="0.2">
      <c r="A83" s="665" t="str">
        <f>'5.DL soc.econom. analīze'!B36</f>
        <v>Darbības izmaksas (+/-)</v>
      </c>
      <c r="B83" s="665"/>
      <c r="C83" s="175" t="s">
        <v>236</v>
      </c>
      <c r="D83" s="74">
        <f>-'5.DL soc.econom. analīze'!D36-'5.DL soc.econom. analīze'!D39</f>
        <v>0</v>
      </c>
      <c r="E83" s="83" t="e">
        <f t="shared" si="1"/>
        <v>#DIV/0!</v>
      </c>
      <c r="F83" s="72"/>
      <c r="G83" s="72"/>
    </row>
    <row r="84" spans="1:7" x14ac:dyDescent="0.2">
      <c r="A84" s="664" t="s">
        <v>112</v>
      </c>
      <c r="B84" s="664"/>
      <c r="C84" s="58"/>
      <c r="D84" s="78">
        <f>SUM(D73:D83)</f>
        <v>0</v>
      </c>
      <c r="E84" s="84">
        <v>1</v>
      </c>
      <c r="F84" s="72"/>
      <c r="G84" s="72"/>
    </row>
    <row r="85" spans="1:7" x14ac:dyDescent="0.2">
      <c r="A85" s="79"/>
      <c r="B85" s="72"/>
      <c r="C85" s="72"/>
      <c r="D85" s="72"/>
      <c r="E85" s="72"/>
      <c r="F85" s="72"/>
      <c r="G85" s="72"/>
    </row>
    <row r="86" spans="1:7" x14ac:dyDescent="0.2">
      <c r="A86" s="667" t="s">
        <v>273</v>
      </c>
      <c r="B86" s="667"/>
      <c r="C86" s="667"/>
      <c r="D86" s="667"/>
      <c r="E86" s="667"/>
      <c r="F86" s="667"/>
      <c r="G86" s="667"/>
    </row>
    <row r="87" spans="1:7" x14ac:dyDescent="0.2">
      <c r="A87" s="668" t="s">
        <v>274</v>
      </c>
      <c r="B87" s="668"/>
      <c r="C87" s="176" t="s">
        <v>242</v>
      </c>
      <c r="D87" s="668" t="s">
        <v>246</v>
      </c>
      <c r="E87" s="668"/>
      <c r="F87" s="72"/>
      <c r="G87" s="72"/>
    </row>
    <row r="88" spans="1:7" x14ac:dyDescent="0.2">
      <c r="A88" s="666" t="s">
        <v>275</v>
      </c>
      <c r="B88" s="666"/>
      <c r="C88" s="80">
        <f>'5.DL soc.econom. analīze'!C3</f>
        <v>0.05</v>
      </c>
      <c r="D88" s="665" t="s">
        <v>280</v>
      </c>
      <c r="E88" s="665"/>
      <c r="F88" s="72"/>
      <c r="G88" s="72"/>
    </row>
    <row r="89" spans="1:7" x14ac:dyDescent="0.2">
      <c r="A89" s="666" t="s">
        <v>276</v>
      </c>
      <c r="B89" s="666"/>
      <c r="C89" s="80" t="e">
        <f>'5.DL soc.econom. analīze'!D45</f>
        <v>#NUM!</v>
      </c>
      <c r="D89" s="665" t="s">
        <v>280</v>
      </c>
      <c r="E89" s="665"/>
      <c r="F89" s="72"/>
      <c r="G89" s="72"/>
    </row>
    <row r="90" spans="1:7" x14ac:dyDescent="0.2">
      <c r="A90" s="666" t="s">
        <v>277</v>
      </c>
      <c r="B90" s="666"/>
      <c r="C90" s="82">
        <f>'5.DL soc.econom. analīze'!D44</f>
        <v>0</v>
      </c>
      <c r="D90" s="665" t="s">
        <v>280</v>
      </c>
      <c r="E90" s="665"/>
      <c r="F90" s="72"/>
      <c r="G90" s="72"/>
    </row>
    <row r="91" spans="1:7" x14ac:dyDescent="0.2">
      <c r="A91" s="666" t="s">
        <v>278</v>
      </c>
      <c r="B91" s="666"/>
      <c r="C91" s="81" t="e">
        <f>'5.DL soc.econom. analīze'!D46</f>
        <v>#DIV/0!</v>
      </c>
      <c r="D91" s="665" t="s">
        <v>280</v>
      </c>
      <c r="E91" s="665"/>
      <c r="F91" s="72"/>
      <c r="G91" s="72"/>
    </row>
    <row r="93" spans="1:7" s="87" customFormat="1" ht="15" hidden="1" x14ac:dyDescent="0.25">
      <c r="A93" s="675" t="s">
        <v>292</v>
      </c>
      <c r="B93" s="676"/>
      <c r="C93" s="676"/>
      <c r="D93" s="676"/>
      <c r="E93" s="676"/>
      <c r="F93" s="676"/>
      <c r="G93" s="677"/>
    </row>
    <row r="94" spans="1:7" hidden="1" x14ac:dyDescent="0.2"/>
    <row r="95" spans="1:7" s="87" customFormat="1" ht="15" hidden="1" x14ac:dyDescent="0.25">
      <c r="A95" s="99" t="s">
        <v>293</v>
      </c>
      <c r="B95" s="100"/>
      <c r="C95" s="96"/>
      <c r="D95" s="96"/>
      <c r="E95" s="96"/>
      <c r="F95" s="96"/>
      <c r="G95" s="97"/>
    </row>
    <row r="96" spans="1:7" s="87" customFormat="1" ht="26.25" hidden="1" customHeight="1" x14ac:dyDescent="0.25">
      <c r="A96" s="178" t="s">
        <v>294</v>
      </c>
      <c r="B96" s="178" t="s">
        <v>295</v>
      </c>
      <c r="C96" s="733" t="s">
        <v>296</v>
      </c>
      <c r="D96" s="734"/>
      <c r="E96" s="734"/>
      <c r="F96" s="734"/>
      <c r="G96" s="735"/>
    </row>
    <row r="97" spans="1:10" s="87" customFormat="1" ht="15" hidden="1" x14ac:dyDescent="0.25">
      <c r="A97" s="557"/>
      <c r="B97" s="558"/>
      <c r="C97" s="728"/>
      <c r="D97" s="729"/>
      <c r="E97" s="729"/>
      <c r="F97" s="729"/>
      <c r="G97" s="730"/>
    </row>
    <row r="98" spans="1:10" s="87" customFormat="1" ht="15" hidden="1" x14ac:dyDescent="0.25">
      <c r="A98" s="557"/>
      <c r="B98" s="558"/>
      <c r="C98" s="728"/>
      <c r="D98" s="729"/>
      <c r="E98" s="729"/>
      <c r="F98" s="729"/>
      <c r="G98" s="730"/>
    </row>
    <row r="99" spans="1:10" s="87" customFormat="1" ht="15" hidden="1" x14ac:dyDescent="0.25">
      <c r="A99" s="557"/>
      <c r="B99" s="558"/>
      <c r="C99" s="728"/>
      <c r="D99" s="729"/>
      <c r="E99" s="729"/>
      <c r="F99" s="729"/>
      <c r="G99" s="730"/>
    </row>
    <row r="100" spans="1:10" s="87" customFormat="1" ht="15" hidden="1" x14ac:dyDescent="0.25">
      <c r="A100" s="557"/>
      <c r="B100" s="558"/>
      <c r="C100" s="728"/>
      <c r="D100" s="729"/>
      <c r="E100" s="729"/>
      <c r="F100" s="729"/>
      <c r="G100" s="730"/>
    </row>
    <row r="101" spans="1:10" s="87" customFormat="1" ht="15" hidden="1" x14ac:dyDescent="0.25">
      <c r="A101" s="557"/>
      <c r="B101" s="558"/>
      <c r="C101" s="728"/>
      <c r="D101" s="729"/>
      <c r="E101" s="729"/>
      <c r="F101" s="729"/>
      <c r="G101" s="730"/>
    </row>
    <row r="102" spans="1:10" s="87" customFormat="1" ht="15" hidden="1" x14ac:dyDescent="0.25">
      <c r="A102" s="557"/>
      <c r="B102" s="558"/>
      <c r="C102" s="728"/>
      <c r="D102" s="729"/>
      <c r="E102" s="729"/>
      <c r="F102" s="729"/>
      <c r="G102" s="730"/>
    </row>
    <row r="103" spans="1:10" s="87" customFormat="1" ht="15" hidden="1" x14ac:dyDescent="0.25">
      <c r="A103" s="557"/>
      <c r="B103" s="558"/>
      <c r="C103" s="728"/>
      <c r="D103" s="729"/>
      <c r="E103" s="729"/>
      <c r="F103" s="729"/>
      <c r="G103" s="730"/>
    </row>
    <row r="104" spans="1:10" s="87" customFormat="1" ht="15" hidden="1" x14ac:dyDescent="0.25">
      <c r="A104" s="557"/>
      <c r="B104" s="558"/>
      <c r="C104" s="728"/>
      <c r="D104" s="729"/>
      <c r="E104" s="729"/>
      <c r="F104" s="729"/>
      <c r="G104" s="730"/>
    </row>
    <row r="105" spans="1:10" s="87" customFormat="1" ht="15" hidden="1" x14ac:dyDescent="0.25">
      <c r="A105" s="92"/>
      <c r="B105" s="92"/>
      <c r="C105" s="92"/>
      <c r="D105" s="92"/>
      <c r="E105" s="92"/>
      <c r="F105" s="92"/>
      <c r="G105" s="92"/>
    </row>
    <row r="106" spans="1:10" s="87" customFormat="1" ht="15" hidden="1" x14ac:dyDescent="0.25">
      <c r="A106" s="695" t="s">
        <v>297</v>
      </c>
      <c r="B106" s="696"/>
      <c r="C106" s="697"/>
      <c r="D106" s="697"/>
      <c r="E106" s="697"/>
      <c r="F106" s="697"/>
      <c r="G106" s="698"/>
    </row>
    <row r="107" spans="1:10" s="87" customFormat="1" ht="15" hidden="1" x14ac:dyDescent="0.25">
      <c r="A107" s="93" t="s">
        <v>298</v>
      </c>
      <c r="B107" s="93"/>
      <c r="C107" s="4"/>
      <c r="D107" s="4"/>
      <c r="E107" s="4"/>
      <c r="F107" s="4"/>
      <c r="G107" s="4"/>
    </row>
    <row r="108" spans="1:10" s="87" customFormat="1" ht="15" hidden="1" x14ac:dyDescent="0.25">
      <c r="A108" s="94" t="s">
        <v>299</v>
      </c>
      <c r="B108" s="95"/>
      <c r="C108" s="96"/>
      <c r="D108" s="96"/>
      <c r="E108" s="96"/>
      <c r="F108" s="96"/>
      <c r="G108" s="97"/>
    </row>
    <row r="109" spans="1:10" s="87" customFormat="1" ht="27.75" hidden="1" customHeight="1" x14ac:dyDescent="0.25">
      <c r="A109" s="726" t="s">
        <v>300</v>
      </c>
      <c r="B109" s="731" t="s">
        <v>301</v>
      </c>
      <c r="C109" s="709"/>
      <c r="D109" s="732" t="s">
        <v>302</v>
      </c>
      <c r="E109" s="732"/>
      <c r="F109" s="732" t="s">
        <v>303</v>
      </c>
      <c r="G109" s="732"/>
    </row>
    <row r="110" spans="1:10" s="87" customFormat="1" ht="25.5" hidden="1" customHeight="1" x14ac:dyDescent="0.25">
      <c r="A110" s="727"/>
      <c r="B110" s="69" t="s">
        <v>58</v>
      </c>
      <c r="C110" s="69" t="s">
        <v>59</v>
      </c>
      <c r="D110" s="69" t="s">
        <v>58</v>
      </c>
      <c r="E110" s="69" t="s">
        <v>59</v>
      </c>
      <c r="F110" s="69" t="s">
        <v>58</v>
      </c>
      <c r="G110" s="69" t="s">
        <v>59</v>
      </c>
      <c r="I110" s="89"/>
      <c r="J110" s="89"/>
    </row>
    <row r="111" spans="1:10" s="87" customFormat="1" ht="25.5" hidden="1" x14ac:dyDescent="0.25">
      <c r="A111" s="559" t="s">
        <v>305</v>
      </c>
      <c r="B111" s="560"/>
      <c r="C111" s="228"/>
      <c r="D111" s="561"/>
      <c r="E111" s="562"/>
      <c r="F111" s="561"/>
      <c r="G111" s="562"/>
      <c r="H111" s="90"/>
      <c r="I111" s="89"/>
    </row>
    <row r="112" spans="1:10" s="87" customFormat="1" ht="15" hidden="1" x14ac:dyDescent="0.25">
      <c r="A112" s="563"/>
      <c r="B112" s="560"/>
      <c r="C112" s="228"/>
      <c r="D112" s="561"/>
      <c r="E112" s="562"/>
      <c r="F112" s="561"/>
      <c r="G112" s="562"/>
      <c r="H112" s="90"/>
    </row>
    <row r="113" spans="1:10" s="87" customFormat="1" ht="15" hidden="1" x14ac:dyDescent="0.25">
      <c r="A113" s="563"/>
      <c r="B113" s="560"/>
      <c r="C113" s="228"/>
      <c r="D113" s="561"/>
      <c r="E113" s="562"/>
      <c r="F113" s="561"/>
      <c r="G113" s="562"/>
      <c r="H113" s="90"/>
    </row>
    <row r="114" spans="1:10" s="87" customFormat="1" ht="15" hidden="1" x14ac:dyDescent="0.25">
      <c r="A114" s="563"/>
      <c r="B114" s="560"/>
      <c r="C114" s="228"/>
      <c r="D114" s="561"/>
      <c r="E114" s="562"/>
      <c r="F114" s="561"/>
      <c r="G114" s="562"/>
      <c r="H114" s="90"/>
    </row>
    <row r="115" spans="1:10" s="87" customFormat="1" ht="15" hidden="1" x14ac:dyDescent="0.25">
      <c r="A115" s="563"/>
      <c r="B115" s="560"/>
      <c r="C115" s="228"/>
      <c r="D115" s="561"/>
      <c r="E115" s="562"/>
      <c r="F115" s="561"/>
      <c r="G115" s="562"/>
      <c r="H115" s="90"/>
    </row>
    <row r="116" spans="1:10" s="87" customFormat="1" ht="15" hidden="1" x14ac:dyDescent="0.25">
      <c r="A116" s="563"/>
      <c r="B116" s="560"/>
      <c r="C116" s="228"/>
      <c r="D116" s="561"/>
      <c r="E116" s="562"/>
      <c r="F116" s="561"/>
      <c r="G116" s="562"/>
      <c r="H116" s="90"/>
    </row>
    <row r="117" spans="1:10" s="87" customFormat="1" ht="15" hidden="1" x14ac:dyDescent="0.25">
      <c r="A117" s="563"/>
      <c r="B117" s="560"/>
      <c r="C117" s="228"/>
      <c r="D117" s="561"/>
      <c r="E117" s="562"/>
      <c r="F117" s="561"/>
      <c r="G117" s="562"/>
      <c r="H117" s="90"/>
    </row>
    <row r="118" spans="1:10" s="87" customFormat="1" ht="15" hidden="1" x14ac:dyDescent="0.25">
      <c r="A118" s="563"/>
      <c r="B118" s="560"/>
      <c r="C118" s="228"/>
      <c r="D118" s="561"/>
      <c r="E118" s="562"/>
      <c r="F118" s="561"/>
      <c r="G118" s="562"/>
      <c r="H118" s="90"/>
    </row>
    <row r="119" spans="1:10" s="87" customFormat="1" ht="15" hidden="1" x14ac:dyDescent="0.25">
      <c r="A119" s="563"/>
      <c r="B119" s="560"/>
      <c r="C119" s="228"/>
      <c r="D119" s="561"/>
      <c r="E119" s="562"/>
      <c r="F119" s="561"/>
      <c r="G119" s="562"/>
      <c r="H119" s="90"/>
    </row>
    <row r="120" spans="1:10" s="87" customFormat="1" ht="15" hidden="1" x14ac:dyDescent="0.25">
      <c r="A120" s="98"/>
      <c r="B120" s="98"/>
      <c r="C120" s="98"/>
      <c r="D120" s="98"/>
      <c r="E120" s="98"/>
      <c r="F120" s="98"/>
      <c r="G120" s="98"/>
      <c r="I120" s="89"/>
    </row>
    <row r="121" spans="1:10" s="91" customFormat="1" ht="30" hidden="1" customHeight="1" x14ac:dyDescent="0.25">
      <c r="A121" s="701" t="s">
        <v>304</v>
      </c>
      <c r="B121" s="725"/>
      <c r="C121" s="725"/>
      <c r="D121" s="725"/>
      <c r="E121" s="725"/>
      <c r="F121" s="725"/>
      <c r="G121" s="702"/>
      <c r="I121" s="89"/>
      <c r="J121" s="87"/>
    </row>
    <row r="122" spans="1:10" ht="66" hidden="1" customHeight="1" x14ac:dyDescent="0.2">
      <c r="A122" s="688"/>
      <c r="B122" s="689"/>
      <c r="C122" s="689"/>
      <c r="D122" s="689"/>
      <c r="E122" s="689"/>
      <c r="F122" s="689"/>
      <c r="G122" s="690"/>
    </row>
  </sheetData>
  <sheetProtection algorithmName="SHA-512" hashValue="9dz/GKeEaBciBBBQrI5WLGZA920j6V4C/EDFwt2MKee4RFN53NBOumKxwktuV3Wh4H6m30jD9eBoRlgCNs/Y+A==" saltValue="+6eOmcKwtGzdGsdjS2TncA==" spinCount="100000" sheet="1" formatCells="0" formatColumns="0" formatRows="0" insertColumns="0" insertRows="0" insertHyperlinks="0" deleteColumns="0" deleteRows="0" sort="0" autoFilter="0" pivotTables="0"/>
  <mergeCells count="128">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6:G26"/>
    <mergeCell ref="B27:C28"/>
    <mergeCell ref="D27:D28"/>
    <mergeCell ref="E27:E28"/>
    <mergeCell ref="F27:G27"/>
    <mergeCell ref="F28:G28"/>
    <mergeCell ref="A24:E24"/>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A77:B77"/>
    <mergeCell ref="A78:B78"/>
    <mergeCell ref="A70:B70"/>
    <mergeCell ref="A73:B73"/>
    <mergeCell ref="A56:B56"/>
    <mergeCell ref="A57:B57"/>
    <mergeCell ref="A67:B67"/>
    <mergeCell ref="A68:B68"/>
    <mergeCell ref="A69:B69"/>
    <mergeCell ref="A58:B58"/>
    <mergeCell ref="A63:B63"/>
    <mergeCell ref="A64:B64"/>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5" activePane="bottomRight" state="frozen"/>
      <selection pane="topRight" activeCell="C1" sqref="C1"/>
      <selection pane="bottomLeft" activeCell="A5" sqref="A5"/>
      <selection pane="bottomRight" activeCell="H36" sqref="H36"/>
    </sheetView>
  </sheetViews>
  <sheetFormatPr defaultColWidth="9.140625" defaultRowHeight="12.75" x14ac:dyDescent="0.2"/>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x14ac:dyDescent="0.4">
      <c r="A1" s="653" t="s">
        <v>433</v>
      </c>
      <c r="B1" s="653"/>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x14ac:dyDescent="0.35">
      <c r="A2" s="738" t="s">
        <v>430</v>
      </c>
      <c r="B2" s="738"/>
      <c r="C2" s="738"/>
      <c r="D2" s="3"/>
      <c r="E2" s="3"/>
      <c r="F2" s="3"/>
      <c r="G2" s="3"/>
      <c r="H2" s="3"/>
      <c r="I2" s="3"/>
      <c r="J2" s="3"/>
      <c r="K2" s="3"/>
      <c r="L2" s="3"/>
      <c r="M2" s="3"/>
      <c r="N2" s="3"/>
      <c r="O2" s="3"/>
      <c r="P2" s="3"/>
      <c r="Q2" s="3"/>
      <c r="R2" s="3"/>
      <c r="S2" s="3"/>
      <c r="T2" s="3"/>
      <c r="U2" s="3"/>
      <c r="V2" s="3"/>
      <c r="W2" s="3"/>
    </row>
    <row r="3" spans="1:66" ht="12.75" customHeight="1" x14ac:dyDescent="0.2">
      <c r="A3" s="739" t="s">
        <v>53</v>
      </c>
      <c r="B3" s="740" t="s">
        <v>54</v>
      </c>
      <c r="C3" s="737" t="s">
        <v>55</v>
      </c>
      <c r="D3" s="737"/>
      <c r="E3" s="737" t="s">
        <v>56</v>
      </c>
      <c r="F3" s="737"/>
      <c r="G3" s="737">
        <f>'Dati par projektu'!E13</f>
        <v>2023</v>
      </c>
      <c r="H3" s="737"/>
      <c r="I3" s="737">
        <f>G3+1</f>
        <v>2024</v>
      </c>
      <c r="J3" s="737"/>
      <c r="K3" s="737">
        <f t="shared" ref="K3" si="0">I3+1</f>
        <v>2025</v>
      </c>
      <c r="L3" s="737"/>
      <c r="M3" s="737">
        <f t="shared" ref="M3" si="1">K3+1</f>
        <v>2026</v>
      </c>
      <c r="N3" s="737"/>
      <c r="O3" s="737">
        <f t="shared" ref="O3" si="2">M3+1</f>
        <v>2027</v>
      </c>
      <c r="P3" s="737"/>
      <c r="Q3" s="737">
        <f t="shared" ref="Q3" si="3">O3+1</f>
        <v>2028</v>
      </c>
      <c r="R3" s="737"/>
      <c r="S3" s="737">
        <f t="shared" ref="S3" si="4">Q3+1</f>
        <v>2029</v>
      </c>
      <c r="T3" s="737"/>
      <c r="U3" s="737">
        <f t="shared" ref="U3" si="5">S3+1</f>
        <v>2030</v>
      </c>
      <c r="V3" s="737"/>
      <c r="W3" s="3"/>
      <c r="AB3" s="5"/>
      <c r="AC3" s="5"/>
      <c r="AD3" s="5"/>
      <c r="AE3" s="5"/>
      <c r="AF3" s="5"/>
      <c r="AG3" s="5"/>
      <c r="AH3" s="5"/>
      <c r="AI3" s="5"/>
      <c r="AJ3" s="5"/>
      <c r="AK3" s="5"/>
      <c r="AL3" s="5"/>
      <c r="AM3" s="5"/>
      <c r="AN3" s="5"/>
      <c r="AO3" s="5"/>
      <c r="AP3" s="5"/>
      <c r="AQ3" s="5"/>
      <c r="AS3" s="6">
        <v>0.55000000000000004</v>
      </c>
      <c r="BN3" s="4"/>
    </row>
    <row r="4" spans="1:66" ht="24" x14ac:dyDescent="0.2">
      <c r="A4" s="739"/>
      <c r="B4" s="740" t="s">
        <v>57</v>
      </c>
      <c r="C4" s="173" t="s">
        <v>58</v>
      </c>
      <c r="D4" s="173" t="s">
        <v>59</v>
      </c>
      <c r="E4" s="173" t="s">
        <v>60</v>
      </c>
      <c r="F4" s="173" t="s">
        <v>61</v>
      </c>
      <c r="G4" s="7" t="s">
        <v>62</v>
      </c>
      <c r="H4" s="7" t="s">
        <v>63</v>
      </c>
      <c r="I4" s="7" t="s">
        <v>62</v>
      </c>
      <c r="J4" s="7" t="s">
        <v>63</v>
      </c>
      <c r="K4" s="7" t="s">
        <v>62</v>
      </c>
      <c r="L4" s="7" t="s">
        <v>63</v>
      </c>
      <c r="M4" s="7" t="s">
        <v>62</v>
      </c>
      <c r="N4" s="7" t="s">
        <v>63</v>
      </c>
      <c r="O4" s="7" t="s">
        <v>62</v>
      </c>
      <c r="P4" s="7" t="s">
        <v>63</v>
      </c>
      <c r="Q4" s="7" t="s">
        <v>62</v>
      </c>
      <c r="R4" s="7" t="s">
        <v>63</v>
      </c>
      <c r="S4" s="7" t="s">
        <v>62</v>
      </c>
      <c r="T4" s="7" t="s">
        <v>63</v>
      </c>
      <c r="U4" s="7" t="s">
        <v>62</v>
      </c>
      <c r="V4" s="7" t="s">
        <v>63</v>
      </c>
      <c r="W4" s="3"/>
      <c r="AB4" s="5"/>
      <c r="AC4" s="5"/>
      <c r="AD4" s="5"/>
      <c r="AE4" s="5"/>
      <c r="AF4" s="5"/>
      <c r="AG4" s="5"/>
      <c r="AH4" s="5"/>
      <c r="AI4" s="5"/>
      <c r="AJ4" s="5"/>
      <c r="AK4" s="5"/>
      <c r="AL4" s="5"/>
      <c r="AM4" s="5"/>
      <c r="AN4" s="5"/>
      <c r="AO4" s="5"/>
      <c r="AP4" s="5"/>
      <c r="AQ4" s="5"/>
      <c r="AS4" s="6">
        <v>0.45</v>
      </c>
      <c r="BN4" s="4"/>
    </row>
    <row r="5" spans="1:66" s="48" customFormat="1" x14ac:dyDescent="0.2">
      <c r="A5" s="8">
        <v>1</v>
      </c>
      <c r="B5" s="9" t="s">
        <v>88</v>
      </c>
      <c r="C5" s="27">
        <f>E5+F5</f>
        <v>0</v>
      </c>
      <c r="D5" s="160" t="e">
        <f>C5/$C$34</f>
        <v>#DIV/0!</v>
      </c>
      <c r="E5" s="21">
        <f>ROUND(G5+I5+K5+M5+O5+Q5+S5+U5,2)</f>
        <v>0</v>
      </c>
      <c r="F5" s="21">
        <f>ROUND(H5+J5+L5+N5+P5+R5+T5+V5,2)</f>
        <v>0</v>
      </c>
      <c r="G5" s="143">
        <f>SUM('1.1.A. Iesniedzējs:1.3.2. Atbalsts-14.vai 41.p.'!H7)</f>
        <v>0</v>
      </c>
      <c r="H5" s="143">
        <f>SUM('1.1.A. Iesniedzējs:1.3.2. Atbalsts-14.vai 41.p.'!I7)</f>
        <v>0</v>
      </c>
      <c r="I5" s="143">
        <f>SUM('1.1.A. Iesniedzējs:1.3.2. Atbalsts-14.vai 41.p.'!J7)</f>
        <v>0</v>
      </c>
      <c r="J5" s="143">
        <f>SUM('1.1.A. Iesniedzējs:1.3.2. Atbalsts-14.vai 41.p.'!K7)</f>
        <v>0</v>
      </c>
      <c r="K5" s="143">
        <f>SUM('1.1.A. Iesniedzējs:1.3.2. Atbalsts-14.vai 41.p.'!L7)</f>
        <v>0</v>
      </c>
      <c r="L5" s="143">
        <f>SUM('1.1.A. Iesniedzējs:1.3.2. Atbalsts-14.vai 41.p.'!M7)</f>
        <v>0</v>
      </c>
      <c r="M5" s="143">
        <f>SUM('1.1.A. Iesniedzējs:1.3.2. Atbalsts-14.vai 41.p.'!N7)</f>
        <v>0</v>
      </c>
      <c r="N5" s="143">
        <f>SUM('1.1.A. Iesniedzējs:1.3.2. Atbalsts-14.vai 41.p.'!O7)</f>
        <v>0</v>
      </c>
      <c r="O5" s="143">
        <f>SUM('1.1.A. Iesniedzējs:1.3.2. Atbalsts-14.vai 41.p.'!P7)</f>
        <v>0</v>
      </c>
      <c r="P5" s="143">
        <f>SUM('1.1.A. Iesniedzējs:1.3.2. Atbalsts-14.vai 41.p.'!Q7)</f>
        <v>0</v>
      </c>
      <c r="Q5" s="143">
        <f>SUM('1.1.A. Iesniedzējs:1.3.2. Atbalsts-14.vai 41.p.'!R7)</f>
        <v>0</v>
      </c>
      <c r="R5" s="143">
        <f>SUM('1.1.A. Iesniedzējs:1.3.2. Atbalsts-14.vai 41.p.'!S7)</f>
        <v>0</v>
      </c>
      <c r="S5" s="143">
        <f>SUM('1.1.A. Iesniedzējs:1.3.2. Atbalsts-14.vai 41.p.'!T7)</f>
        <v>0</v>
      </c>
      <c r="T5" s="143">
        <f>SUM('1.1.A. Iesniedzējs:1.3.2. Atbalsts-14.vai 41.p.'!U7)</f>
        <v>0</v>
      </c>
      <c r="U5" s="143">
        <f>SUM('1.1.A. Iesniedzējs:1.3.2. Atbalsts-14.vai 41.p.'!V7)</f>
        <v>0</v>
      </c>
      <c r="V5" s="143">
        <f>SUM('1.1.A. Iesniedzējs:1.3.2. Atbalsts-14.vai 41.p.'!W7)</f>
        <v>0</v>
      </c>
      <c r="W5" s="44"/>
      <c r="X5" s="44"/>
      <c r="Y5" s="44"/>
      <c r="Z5" s="44"/>
      <c r="AA5" s="44"/>
      <c r="AB5" s="158"/>
      <c r="AC5" s="158"/>
      <c r="AD5" s="158"/>
      <c r="AE5" s="158"/>
      <c r="AF5" s="158"/>
      <c r="AG5" s="158"/>
      <c r="AH5" s="158"/>
      <c r="AI5" s="158"/>
      <c r="AJ5" s="158"/>
      <c r="AK5" s="158"/>
      <c r="AL5" s="158"/>
      <c r="AM5" s="158"/>
      <c r="AN5" s="158"/>
      <c r="AO5" s="158"/>
      <c r="AP5" s="158"/>
      <c r="AQ5" s="158"/>
      <c r="AR5" s="44"/>
      <c r="AS5" s="161">
        <v>0.35</v>
      </c>
      <c r="AT5" s="44"/>
      <c r="AU5" s="44"/>
      <c r="AV5" s="44"/>
      <c r="AW5" s="44"/>
      <c r="AX5" s="44"/>
      <c r="AY5" s="44"/>
      <c r="AZ5" s="44"/>
      <c r="BA5" s="44"/>
      <c r="BB5" s="44"/>
      <c r="BC5" s="44"/>
      <c r="BD5" s="44"/>
      <c r="BE5" s="44"/>
      <c r="BF5" s="44"/>
      <c r="BG5" s="44"/>
      <c r="BH5" s="44"/>
      <c r="BI5" s="44"/>
      <c r="BJ5" s="44"/>
      <c r="BK5" s="44"/>
      <c r="BL5" s="44"/>
      <c r="BM5" s="44"/>
    </row>
    <row r="6" spans="1:66" s="48" customFormat="1" x14ac:dyDescent="0.2">
      <c r="A6" s="8">
        <v>2</v>
      </c>
      <c r="B6" s="9" t="s">
        <v>64</v>
      </c>
      <c r="C6" s="27">
        <f t="shared" ref="C6:C33" si="6">E6+F6</f>
        <v>0</v>
      </c>
      <c r="D6" s="160" t="e">
        <f t="shared" ref="D6:D34" si="7">C6/$C$34</f>
        <v>#DIV/0!</v>
      </c>
      <c r="E6" s="21">
        <f t="shared" ref="E6:E33" si="8">ROUND(G6+I6+K6+M6+O6+Q6+S6+U6,2)</f>
        <v>0</v>
      </c>
      <c r="F6" s="21">
        <f t="shared" ref="F6:F33" si="9">ROUND(H6+J6+L6+N6+P6+R6+T6+V6,2)</f>
        <v>0</v>
      </c>
      <c r="G6" s="143">
        <f>SUM('1.1.A. Iesniedzējs:1.3.2. Atbalsts-14.vai 41.p.'!H8)</f>
        <v>0</v>
      </c>
      <c r="H6" s="143">
        <f>SUM('1.1.A. Iesniedzējs:1.3.2. Atbalsts-14.vai 41.p.'!I8)</f>
        <v>0</v>
      </c>
      <c r="I6" s="143">
        <f>SUM('1.1.A. Iesniedzējs:1.3.2. Atbalsts-14.vai 41.p.'!J8)</f>
        <v>0</v>
      </c>
      <c r="J6" s="143">
        <f>SUM('1.1.A. Iesniedzējs:1.3.2. Atbalsts-14.vai 41.p.'!K8)</f>
        <v>0</v>
      </c>
      <c r="K6" s="143">
        <f>SUM('1.1.A. Iesniedzējs:1.3.2. Atbalsts-14.vai 41.p.'!L8)</f>
        <v>0</v>
      </c>
      <c r="L6" s="143">
        <f>SUM('1.1.A. Iesniedzējs:1.3.2. Atbalsts-14.vai 41.p.'!M8)</f>
        <v>0</v>
      </c>
      <c r="M6" s="143">
        <f>SUM('1.1.A. Iesniedzējs:1.3.2. Atbalsts-14.vai 41.p.'!N8)</f>
        <v>0</v>
      </c>
      <c r="N6" s="143">
        <f>SUM('1.1.A. Iesniedzējs:1.3.2. Atbalsts-14.vai 41.p.'!O8)</f>
        <v>0</v>
      </c>
      <c r="O6" s="143">
        <f>SUM('1.1.A. Iesniedzējs:1.3.2. Atbalsts-14.vai 41.p.'!P8)</f>
        <v>0</v>
      </c>
      <c r="P6" s="143">
        <f>SUM('1.1.A. Iesniedzējs:1.3.2. Atbalsts-14.vai 41.p.'!Q8)</f>
        <v>0</v>
      </c>
      <c r="Q6" s="143">
        <f>SUM('1.1.A. Iesniedzējs:1.3.2. Atbalsts-14.vai 41.p.'!R8)</f>
        <v>0</v>
      </c>
      <c r="R6" s="143">
        <f>SUM('1.1.A. Iesniedzējs:1.3.2. Atbalsts-14.vai 41.p.'!S8)</f>
        <v>0</v>
      </c>
      <c r="S6" s="143">
        <f>SUM('1.1.A. Iesniedzējs:1.3.2. Atbalsts-14.vai 41.p.'!T8)</f>
        <v>0</v>
      </c>
      <c r="T6" s="143">
        <f>SUM('1.1.A. Iesniedzējs:1.3.2. Atbalsts-14.vai 41.p.'!U8)</f>
        <v>0</v>
      </c>
      <c r="U6" s="143">
        <f>SUM('1.1.A. Iesniedzējs:1.3.2. Atbalsts-14.vai 41.p.'!V8)</f>
        <v>0</v>
      </c>
      <c r="V6" s="143">
        <f>SUM('1.1.A. Iesniedzējs:1.3.2. Atbalsts-14.vai 41.p.'!W8)</f>
        <v>0</v>
      </c>
      <c r="W6" s="44"/>
      <c r="X6" s="44"/>
      <c r="Y6" s="44"/>
      <c r="Z6" s="44"/>
      <c r="AA6" s="44"/>
      <c r="AB6" s="158"/>
      <c r="AC6" s="158"/>
      <c r="AD6" s="158"/>
      <c r="AE6" s="158"/>
      <c r="AF6" s="158"/>
      <c r="AG6" s="158"/>
      <c r="AH6" s="158"/>
      <c r="AI6" s="158"/>
      <c r="AJ6" s="158"/>
      <c r="AK6" s="158"/>
      <c r="AL6" s="158"/>
      <c r="AM6" s="158"/>
      <c r="AN6" s="158"/>
      <c r="AO6" s="158"/>
      <c r="AP6" s="158"/>
      <c r="AQ6" s="158"/>
      <c r="AR6" s="44"/>
      <c r="AS6" s="157"/>
      <c r="AT6" s="44"/>
      <c r="AU6" s="44"/>
      <c r="AV6" s="44"/>
      <c r="AW6" s="44"/>
      <c r="AX6" s="44"/>
      <c r="AY6" s="44"/>
      <c r="AZ6" s="44"/>
      <c r="BA6" s="44"/>
      <c r="BB6" s="44"/>
      <c r="BC6" s="44"/>
      <c r="BD6" s="44"/>
      <c r="BE6" s="44"/>
      <c r="BF6" s="44"/>
      <c r="BG6" s="44"/>
      <c r="BH6" s="44"/>
      <c r="BI6" s="44"/>
      <c r="BJ6" s="44"/>
      <c r="BK6" s="44"/>
      <c r="BL6" s="44"/>
      <c r="BM6" s="44"/>
    </row>
    <row r="7" spans="1:66" x14ac:dyDescent="0.2">
      <c r="A7" s="12" t="s">
        <v>65</v>
      </c>
      <c r="B7" s="13" t="s">
        <v>66</v>
      </c>
      <c r="C7" s="29">
        <f t="shared" si="6"/>
        <v>0</v>
      </c>
      <c r="D7" s="10" t="e">
        <f t="shared" si="7"/>
        <v>#DIV/0!</v>
      </c>
      <c r="E7" s="28">
        <f t="shared" si="8"/>
        <v>0</v>
      </c>
      <c r="F7" s="28">
        <f t="shared" si="9"/>
        <v>0</v>
      </c>
      <c r="G7" s="14">
        <f>SUM('1.1.A. Iesniedzējs:1.3.2. Atbalsts-14.vai 41.p.'!H9)</f>
        <v>0</v>
      </c>
      <c r="H7" s="14">
        <f>SUM('1.1.A. Iesniedzējs:1.3.2. Atbalsts-14.vai 41.p.'!I9)</f>
        <v>0</v>
      </c>
      <c r="I7" s="14">
        <f>SUM('1.1.A. Iesniedzējs:1.3.2. Atbalsts-14.vai 41.p.'!J9)</f>
        <v>0</v>
      </c>
      <c r="J7" s="14">
        <f>SUM('1.1.A. Iesniedzējs:1.3.2. Atbalsts-14.vai 41.p.'!K9)</f>
        <v>0</v>
      </c>
      <c r="K7" s="14">
        <f>SUM('1.1.A. Iesniedzējs:1.3.2. Atbalsts-14.vai 41.p.'!L9)</f>
        <v>0</v>
      </c>
      <c r="L7" s="14">
        <f>SUM('1.1.A. Iesniedzējs:1.3.2. Atbalsts-14.vai 41.p.'!M9)</f>
        <v>0</v>
      </c>
      <c r="M7" s="14">
        <f>SUM('1.1.A. Iesniedzējs:1.3.2. Atbalsts-14.vai 41.p.'!N9)</f>
        <v>0</v>
      </c>
      <c r="N7" s="14">
        <f>SUM('1.1.A. Iesniedzējs:1.3.2. Atbalsts-14.vai 41.p.'!O9)</f>
        <v>0</v>
      </c>
      <c r="O7" s="14">
        <f>SUM('1.1.A. Iesniedzējs:1.3.2. Atbalsts-14.vai 41.p.'!P9)</f>
        <v>0</v>
      </c>
      <c r="P7" s="14">
        <f>SUM('1.1.A. Iesniedzējs:1.3.2. Atbalsts-14.vai 41.p.'!Q9)</f>
        <v>0</v>
      </c>
      <c r="Q7" s="14">
        <f>SUM('1.1.A. Iesniedzējs:1.3.2. Atbalsts-14.vai 41.p.'!R9)</f>
        <v>0</v>
      </c>
      <c r="R7" s="14">
        <f>SUM('1.1.A. Iesniedzējs:1.3.2. Atbalsts-14.vai 41.p.'!S9)</f>
        <v>0</v>
      </c>
      <c r="S7" s="14">
        <f>SUM('1.1.A. Iesniedzējs:1.3.2. Atbalsts-14.vai 41.p.'!T9)</f>
        <v>0</v>
      </c>
      <c r="T7" s="14">
        <f>SUM('1.1.A. Iesniedzējs:1.3.2. Atbalsts-14.vai 41.p.'!U9)</f>
        <v>0</v>
      </c>
      <c r="U7" s="14">
        <f>SUM('1.1.A. Iesniedzējs:1.3.2. Atbalsts-14.vai 41.p.'!V9)</f>
        <v>0</v>
      </c>
      <c r="V7" s="14">
        <f>SUM('1.1.A. Iesniedzējs:1.3.2. Atbalsts-14.vai 41.p.'!W9)</f>
        <v>0</v>
      </c>
      <c r="W7" s="3"/>
      <c r="AB7" s="5"/>
      <c r="AC7" s="5"/>
      <c r="AD7" s="5"/>
      <c r="AE7" s="5"/>
      <c r="AF7" s="5"/>
      <c r="AG7" s="5"/>
      <c r="AH7" s="5"/>
      <c r="AI7" s="5"/>
      <c r="AJ7" s="5"/>
      <c r="AK7" s="5"/>
      <c r="AL7" s="5"/>
      <c r="AM7" s="5"/>
      <c r="AN7" s="5"/>
      <c r="AO7" s="5"/>
      <c r="AP7" s="5"/>
      <c r="AQ7" s="5"/>
      <c r="AS7" s="11"/>
      <c r="BN7" s="4"/>
    </row>
    <row r="8" spans="1:66" x14ac:dyDescent="0.2">
      <c r="A8" s="12" t="s">
        <v>67</v>
      </c>
      <c r="B8" s="13" t="s">
        <v>89</v>
      </c>
      <c r="C8" s="29">
        <f t="shared" si="6"/>
        <v>0</v>
      </c>
      <c r="D8" s="10" t="e">
        <f t="shared" si="7"/>
        <v>#DIV/0!</v>
      </c>
      <c r="E8" s="28">
        <f t="shared" si="8"/>
        <v>0</v>
      </c>
      <c r="F8" s="28">
        <f t="shared" si="9"/>
        <v>0</v>
      </c>
      <c r="G8" s="14">
        <f>SUM('1.1.A. Iesniedzējs:1.3.2. Atbalsts-14.vai 41.p.'!H10)</f>
        <v>0</v>
      </c>
      <c r="H8" s="14">
        <f>SUM('1.1.A. Iesniedzējs:1.3.2. Atbalsts-14.vai 41.p.'!I10)</f>
        <v>0</v>
      </c>
      <c r="I8" s="14">
        <f>SUM('1.1.A. Iesniedzējs:1.3.2. Atbalsts-14.vai 41.p.'!J10)</f>
        <v>0</v>
      </c>
      <c r="J8" s="14">
        <f>SUM('1.1.A. Iesniedzējs:1.3.2. Atbalsts-14.vai 41.p.'!K10)</f>
        <v>0</v>
      </c>
      <c r="K8" s="14">
        <f>SUM('1.1.A. Iesniedzējs:1.3.2. Atbalsts-14.vai 41.p.'!L10)</f>
        <v>0</v>
      </c>
      <c r="L8" s="14">
        <f>SUM('1.1.A. Iesniedzējs:1.3.2. Atbalsts-14.vai 41.p.'!M10)</f>
        <v>0</v>
      </c>
      <c r="M8" s="14">
        <f>SUM('1.1.A. Iesniedzējs:1.3.2. Atbalsts-14.vai 41.p.'!N10)</f>
        <v>0</v>
      </c>
      <c r="N8" s="14">
        <f>SUM('1.1.A. Iesniedzējs:1.3.2. Atbalsts-14.vai 41.p.'!O10)</f>
        <v>0</v>
      </c>
      <c r="O8" s="14">
        <f>SUM('1.1.A. Iesniedzējs:1.3.2. Atbalsts-14.vai 41.p.'!P10)</f>
        <v>0</v>
      </c>
      <c r="P8" s="14">
        <f>SUM('1.1.A. Iesniedzējs:1.3.2. Atbalsts-14.vai 41.p.'!Q10)</f>
        <v>0</v>
      </c>
      <c r="Q8" s="14">
        <f>SUM('1.1.A. Iesniedzējs:1.3.2. Atbalsts-14.vai 41.p.'!R10)</f>
        <v>0</v>
      </c>
      <c r="R8" s="14">
        <f>SUM('1.1.A. Iesniedzējs:1.3.2. Atbalsts-14.vai 41.p.'!S10)</f>
        <v>0</v>
      </c>
      <c r="S8" s="14">
        <f>SUM('1.1.A. Iesniedzējs:1.3.2. Atbalsts-14.vai 41.p.'!T10)</f>
        <v>0</v>
      </c>
      <c r="T8" s="14">
        <f>SUM('1.1.A. Iesniedzējs:1.3.2. Atbalsts-14.vai 41.p.'!U10)</f>
        <v>0</v>
      </c>
      <c r="U8" s="14">
        <f>SUM('1.1.A. Iesniedzējs:1.3.2. Atbalsts-14.vai 41.p.'!V10)</f>
        <v>0</v>
      </c>
      <c r="V8" s="14">
        <f>SUM('1.1.A. Iesniedzējs:1.3.2. Atbalsts-14.vai 41.p.'!W10)</f>
        <v>0</v>
      </c>
      <c r="W8" s="3"/>
      <c r="AB8" s="5"/>
      <c r="AC8" s="5"/>
      <c r="AD8" s="5"/>
      <c r="AE8" s="5"/>
      <c r="AF8" s="5"/>
      <c r="AG8" s="5"/>
      <c r="AH8" s="5"/>
      <c r="AI8" s="5"/>
      <c r="AJ8" s="5"/>
      <c r="AK8" s="5"/>
      <c r="AL8" s="5"/>
      <c r="AM8" s="5"/>
      <c r="AN8" s="5"/>
      <c r="AO8" s="5"/>
      <c r="AP8" s="5"/>
      <c r="AQ8" s="5"/>
      <c r="AS8" s="11"/>
      <c r="BN8" s="4"/>
    </row>
    <row r="9" spans="1:66" s="48" customFormat="1" x14ac:dyDescent="0.2">
      <c r="A9" s="8">
        <v>3</v>
      </c>
      <c r="B9" s="9" t="s">
        <v>92</v>
      </c>
      <c r="C9" s="27">
        <f t="shared" si="6"/>
        <v>0</v>
      </c>
      <c r="D9" s="160" t="e">
        <f t="shared" si="7"/>
        <v>#DIV/0!</v>
      </c>
      <c r="E9" s="21">
        <f t="shared" si="8"/>
        <v>0</v>
      </c>
      <c r="F9" s="21">
        <f t="shared" si="9"/>
        <v>0</v>
      </c>
      <c r="G9" s="143">
        <f>SUM('1.1.A. Iesniedzējs:1.3.2. Atbalsts-14.vai 41.p.'!H11)</f>
        <v>0</v>
      </c>
      <c r="H9" s="143">
        <f>SUM('1.1.A. Iesniedzējs:1.3.2. Atbalsts-14.vai 41.p.'!I11)</f>
        <v>0</v>
      </c>
      <c r="I9" s="143">
        <f>SUM('1.1.A. Iesniedzējs:1.3.2. Atbalsts-14.vai 41.p.'!J11)</f>
        <v>0</v>
      </c>
      <c r="J9" s="143">
        <f>SUM('1.1.A. Iesniedzējs:1.3.2. Atbalsts-14.vai 41.p.'!K11)</f>
        <v>0</v>
      </c>
      <c r="K9" s="143">
        <f>SUM('1.1.A. Iesniedzējs:1.3.2. Atbalsts-14.vai 41.p.'!L11)</f>
        <v>0</v>
      </c>
      <c r="L9" s="143">
        <f>SUM('1.1.A. Iesniedzējs:1.3.2. Atbalsts-14.vai 41.p.'!M11)</f>
        <v>0</v>
      </c>
      <c r="M9" s="143">
        <f>SUM('1.1.A. Iesniedzējs:1.3.2. Atbalsts-14.vai 41.p.'!N11)</f>
        <v>0</v>
      </c>
      <c r="N9" s="143">
        <f>SUM('1.1.A. Iesniedzējs:1.3.2. Atbalsts-14.vai 41.p.'!O11)</f>
        <v>0</v>
      </c>
      <c r="O9" s="143">
        <f>SUM('1.1.A. Iesniedzējs:1.3.2. Atbalsts-14.vai 41.p.'!P11)</f>
        <v>0</v>
      </c>
      <c r="P9" s="143">
        <f>SUM('1.1.A. Iesniedzējs:1.3.2. Atbalsts-14.vai 41.p.'!Q11)</f>
        <v>0</v>
      </c>
      <c r="Q9" s="143">
        <f>SUM('1.1.A. Iesniedzējs:1.3.2. Atbalsts-14.vai 41.p.'!R11)</f>
        <v>0</v>
      </c>
      <c r="R9" s="143">
        <f>SUM('1.1.A. Iesniedzējs:1.3.2. Atbalsts-14.vai 41.p.'!S11)</f>
        <v>0</v>
      </c>
      <c r="S9" s="143">
        <f>SUM('1.1.A. Iesniedzējs:1.3.2. Atbalsts-14.vai 41.p.'!T11)</f>
        <v>0</v>
      </c>
      <c r="T9" s="143">
        <f>SUM('1.1.A. Iesniedzējs:1.3.2. Atbalsts-14.vai 41.p.'!U11)</f>
        <v>0</v>
      </c>
      <c r="U9" s="143">
        <f>SUM('1.1.A. Iesniedzējs:1.3.2. Atbalsts-14.vai 41.p.'!V11)</f>
        <v>0</v>
      </c>
      <c r="V9" s="143">
        <f>SUM('1.1.A. Iesniedzējs:1.3.2. Atbalsts-14.vai 41.p.'!W11)</f>
        <v>0</v>
      </c>
      <c r="W9" s="44"/>
      <c r="X9" s="44"/>
      <c r="Y9" s="44"/>
      <c r="Z9" s="44"/>
      <c r="AA9" s="44"/>
      <c r="AB9" s="158"/>
      <c r="AC9" s="158"/>
      <c r="AD9" s="158"/>
      <c r="AE9" s="158"/>
      <c r="AF9" s="158"/>
      <c r="AG9" s="158"/>
      <c r="AH9" s="158"/>
      <c r="AI9" s="158"/>
      <c r="AJ9" s="158"/>
      <c r="AK9" s="158"/>
      <c r="AL9" s="158"/>
      <c r="AM9" s="158"/>
      <c r="AN9" s="158"/>
      <c r="AO9" s="158"/>
      <c r="AP9" s="158"/>
      <c r="AQ9" s="158"/>
      <c r="AR9" s="44"/>
      <c r="AS9" s="44"/>
      <c r="AT9" s="44"/>
      <c r="AU9" s="44"/>
      <c r="AV9" s="44"/>
      <c r="AW9" s="44"/>
      <c r="AX9" s="44"/>
      <c r="AY9" s="44"/>
      <c r="AZ9" s="44"/>
      <c r="BA9" s="44"/>
      <c r="BB9" s="44"/>
      <c r="BC9" s="44"/>
      <c r="BD9" s="44"/>
      <c r="BE9" s="44"/>
      <c r="BF9" s="44"/>
      <c r="BG9" s="44"/>
      <c r="BH9" s="44"/>
      <c r="BI9" s="44"/>
      <c r="BJ9" s="44"/>
      <c r="BK9" s="44"/>
      <c r="BL9" s="44"/>
      <c r="BM9" s="44"/>
    </row>
    <row r="10" spans="1:66" x14ac:dyDescent="0.2">
      <c r="A10" s="12" t="s">
        <v>90</v>
      </c>
      <c r="B10" s="13" t="s">
        <v>93</v>
      </c>
      <c r="C10" s="29">
        <f>E10+F10</f>
        <v>0</v>
      </c>
      <c r="D10" s="10" t="e">
        <f t="shared" si="7"/>
        <v>#DIV/0!</v>
      </c>
      <c r="E10" s="28">
        <f t="shared" si="8"/>
        <v>0</v>
      </c>
      <c r="F10" s="28">
        <f t="shared" si="9"/>
        <v>0</v>
      </c>
      <c r="G10" s="14">
        <f>SUM('1.1.A. Iesniedzējs:1.3.2. Atbalsts-14.vai 41.p.'!H12)</f>
        <v>0</v>
      </c>
      <c r="H10" s="14">
        <f>SUM('1.1.A. Iesniedzējs:1.3.2. Atbalsts-14.vai 41.p.'!I12)</f>
        <v>0</v>
      </c>
      <c r="I10" s="14">
        <f>SUM('1.1.A. Iesniedzējs:1.3.2. Atbalsts-14.vai 41.p.'!J12)</f>
        <v>0</v>
      </c>
      <c r="J10" s="14">
        <f>SUM('1.1.A. Iesniedzējs:1.3.2. Atbalsts-14.vai 41.p.'!K12)</f>
        <v>0</v>
      </c>
      <c r="K10" s="14">
        <f>SUM('1.1.A. Iesniedzējs:1.3.2. Atbalsts-14.vai 41.p.'!L12)</f>
        <v>0</v>
      </c>
      <c r="L10" s="14">
        <f>SUM('1.1.A. Iesniedzējs:1.3.2. Atbalsts-14.vai 41.p.'!M12)</f>
        <v>0</v>
      </c>
      <c r="M10" s="14">
        <f>SUM('1.1.A. Iesniedzējs:1.3.2. Atbalsts-14.vai 41.p.'!N12)</f>
        <v>0</v>
      </c>
      <c r="N10" s="14">
        <f>SUM('1.1.A. Iesniedzējs:1.3.2. Atbalsts-14.vai 41.p.'!O12)</f>
        <v>0</v>
      </c>
      <c r="O10" s="14">
        <f>SUM('1.1.A. Iesniedzējs:1.3.2. Atbalsts-14.vai 41.p.'!P12)</f>
        <v>0</v>
      </c>
      <c r="P10" s="14">
        <f>SUM('1.1.A. Iesniedzējs:1.3.2. Atbalsts-14.vai 41.p.'!Q12)</f>
        <v>0</v>
      </c>
      <c r="Q10" s="14">
        <f>SUM('1.1.A. Iesniedzējs:1.3.2. Atbalsts-14.vai 41.p.'!R12)</f>
        <v>0</v>
      </c>
      <c r="R10" s="14">
        <f>SUM('1.1.A. Iesniedzējs:1.3.2. Atbalsts-14.vai 41.p.'!S12)</f>
        <v>0</v>
      </c>
      <c r="S10" s="14">
        <f>SUM('1.1.A. Iesniedzējs:1.3.2. Atbalsts-14.vai 41.p.'!T12)</f>
        <v>0</v>
      </c>
      <c r="T10" s="14">
        <f>SUM('1.1.A. Iesniedzējs:1.3.2. Atbalsts-14.vai 41.p.'!U12)</f>
        <v>0</v>
      </c>
      <c r="U10" s="14">
        <f>SUM('1.1.A. Iesniedzējs:1.3.2. Atbalsts-14.vai 41.p.'!V12)</f>
        <v>0</v>
      </c>
      <c r="V10" s="14">
        <f>SUM('1.1.A. Iesniedzējs:1.3.2. Atbalsts-14.vai 41.p.'!W12)</f>
        <v>0</v>
      </c>
      <c r="W10" s="3"/>
      <c r="AB10" s="5"/>
      <c r="AC10" s="5"/>
      <c r="AD10" s="5"/>
      <c r="AE10" s="5"/>
      <c r="AF10" s="5"/>
      <c r="AG10" s="5"/>
      <c r="AH10" s="5"/>
      <c r="AI10" s="5"/>
      <c r="AJ10" s="5"/>
      <c r="AK10" s="5"/>
      <c r="AL10" s="5"/>
      <c r="AM10" s="5"/>
      <c r="AN10" s="5"/>
      <c r="AO10" s="5"/>
      <c r="AP10" s="5"/>
      <c r="AQ10" s="5"/>
      <c r="BN10" s="4"/>
    </row>
    <row r="11" spans="1:66" x14ac:dyDescent="0.2">
      <c r="A11" s="12" t="s">
        <v>91</v>
      </c>
      <c r="B11" s="13" t="s">
        <v>94</v>
      </c>
      <c r="C11" s="29">
        <f t="shared" si="6"/>
        <v>0</v>
      </c>
      <c r="D11" s="10" t="e">
        <f t="shared" si="7"/>
        <v>#DIV/0!</v>
      </c>
      <c r="E11" s="28">
        <f t="shared" si="8"/>
        <v>0</v>
      </c>
      <c r="F11" s="28">
        <f t="shared" si="9"/>
        <v>0</v>
      </c>
      <c r="G11" s="14">
        <f>SUM('1.1.A. Iesniedzējs:1.3.2. Atbalsts-14.vai 41.p.'!H13)</f>
        <v>0</v>
      </c>
      <c r="H11" s="14">
        <f>SUM('1.1.A. Iesniedzējs:1.3.2. Atbalsts-14.vai 41.p.'!I13)</f>
        <v>0</v>
      </c>
      <c r="I11" s="14">
        <f>SUM('1.1.A. Iesniedzējs:1.3.2. Atbalsts-14.vai 41.p.'!J13)</f>
        <v>0</v>
      </c>
      <c r="J11" s="14">
        <f>SUM('1.1.A. Iesniedzējs:1.3.2. Atbalsts-14.vai 41.p.'!K13)</f>
        <v>0</v>
      </c>
      <c r="K11" s="14">
        <f>SUM('1.1.A. Iesniedzējs:1.3.2. Atbalsts-14.vai 41.p.'!L13)</f>
        <v>0</v>
      </c>
      <c r="L11" s="14">
        <f>SUM('1.1.A. Iesniedzējs:1.3.2. Atbalsts-14.vai 41.p.'!M13)</f>
        <v>0</v>
      </c>
      <c r="M11" s="14">
        <f>SUM('1.1.A. Iesniedzējs:1.3.2. Atbalsts-14.vai 41.p.'!N13)</f>
        <v>0</v>
      </c>
      <c r="N11" s="14">
        <f>SUM('1.1.A. Iesniedzējs:1.3.2. Atbalsts-14.vai 41.p.'!O13)</f>
        <v>0</v>
      </c>
      <c r="O11" s="14">
        <f>SUM('1.1.A. Iesniedzējs:1.3.2. Atbalsts-14.vai 41.p.'!P13)</f>
        <v>0</v>
      </c>
      <c r="P11" s="14">
        <f>SUM('1.1.A. Iesniedzējs:1.3.2. Atbalsts-14.vai 41.p.'!Q13)</f>
        <v>0</v>
      </c>
      <c r="Q11" s="14">
        <f>SUM('1.1.A. Iesniedzējs:1.3.2. Atbalsts-14.vai 41.p.'!R13)</f>
        <v>0</v>
      </c>
      <c r="R11" s="14">
        <f>SUM('1.1.A. Iesniedzējs:1.3.2. Atbalsts-14.vai 41.p.'!S13)</f>
        <v>0</v>
      </c>
      <c r="S11" s="14">
        <f>SUM('1.1.A. Iesniedzējs:1.3.2. Atbalsts-14.vai 41.p.'!T13)</f>
        <v>0</v>
      </c>
      <c r="T11" s="14">
        <f>SUM('1.1.A. Iesniedzējs:1.3.2. Atbalsts-14.vai 41.p.'!U13)</f>
        <v>0</v>
      </c>
      <c r="U11" s="14">
        <f>SUM('1.1.A. Iesniedzējs:1.3.2. Atbalsts-14.vai 41.p.'!V13)</f>
        <v>0</v>
      </c>
      <c r="V11" s="14">
        <f>SUM('1.1.A. Iesniedzējs:1.3.2. Atbalsts-14.vai 41.p.'!W13)</f>
        <v>0</v>
      </c>
      <c r="W11" s="3"/>
      <c r="AB11" s="5"/>
      <c r="AC11" s="5"/>
      <c r="AD11" s="5"/>
      <c r="AE11" s="5"/>
      <c r="AF11" s="5"/>
      <c r="AG11" s="5"/>
      <c r="AH11" s="5"/>
      <c r="AI11" s="5"/>
      <c r="AJ11" s="5"/>
      <c r="AK11" s="5"/>
      <c r="AL11" s="5"/>
      <c r="AM11" s="5"/>
      <c r="AN11" s="5"/>
      <c r="AO11" s="5"/>
      <c r="AP11" s="5"/>
      <c r="AQ11" s="5"/>
      <c r="BN11" s="4"/>
    </row>
    <row r="12" spans="1:66" s="48" customFormat="1" x14ac:dyDescent="0.2">
      <c r="A12" s="8">
        <v>4</v>
      </c>
      <c r="B12" s="9" t="s">
        <v>68</v>
      </c>
      <c r="C12" s="27">
        <f t="shared" si="6"/>
        <v>0</v>
      </c>
      <c r="D12" s="160" t="e">
        <f t="shared" si="7"/>
        <v>#DIV/0!</v>
      </c>
      <c r="E12" s="21">
        <f t="shared" si="8"/>
        <v>0</v>
      </c>
      <c r="F12" s="21">
        <f t="shared" si="9"/>
        <v>0</v>
      </c>
      <c r="G12" s="143">
        <f>SUM('1.1.A. Iesniedzējs:1.3.2. Atbalsts-14.vai 41.p.'!H14)</f>
        <v>0</v>
      </c>
      <c r="H12" s="143">
        <f>SUM('1.1.A. Iesniedzējs:1.3.2. Atbalsts-14.vai 41.p.'!I14)</f>
        <v>0</v>
      </c>
      <c r="I12" s="143">
        <f>SUM('1.1.A. Iesniedzējs:1.3.2. Atbalsts-14.vai 41.p.'!J14)</f>
        <v>0</v>
      </c>
      <c r="J12" s="143">
        <f>SUM('1.1.A. Iesniedzējs:1.3.2. Atbalsts-14.vai 41.p.'!K14)</f>
        <v>0</v>
      </c>
      <c r="K12" s="143">
        <f>SUM('1.1.A. Iesniedzējs:1.3.2. Atbalsts-14.vai 41.p.'!L14)</f>
        <v>0</v>
      </c>
      <c r="L12" s="143">
        <f>SUM('1.1.A. Iesniedzējs:1.3.2. Atbalsts-14.vai 41.p.'!M14)</f>
        <v>0</v>
      </c>
      <c r="M12" s="143">
        <f>SUM('1.1.A. Iesniedzējs:1.3.2. Atbalsts-14.vai 41.p.'!N14)</f>
        <v>0</v>
      </c>
      <c r="N12" s="143">
        <f>SUM('1.1.A. Iesniedzējs:1.3.2. Atbalsts-14.vai 41.p.'!O14)</f>
        <v>0</v>
      </c>
      <c r="O12" s="143">
        <f>SUM('1.1.A. Iesniedzējs:1.3.2. Atbalsts-14.vai 41.p.'!P14)</f>
        <v>0</v>
      </c>
      <c r="P12" s="143">
        <f>SUM('1.1.A. Iesniedzējs:1.3.2. Atbalsts-14.vai 41.p.'!Q14)</f>
        <v>0</v>
      </c>
      <c r="Q12" s="143">
        <f>SUM('1.1.A. Iesniedzējs:1.3.2. Atbalsts-14.vai 41.p.'!R14)</f>
        <v>0</v>
      </c>
      <c r="R12" s="143">
        <f>SUM('1.1.A. Iesniedzējs:1.3.2. Atbalsts-14.vai 41.p.'!S14)</f>
        <v>0</v>
      </c>
      <c r="S12" s="143">
        <f>SUM('1.1.A. Iesniedzējs:1.3.2. Atbalsts-14.vai 41.p.'!T14)</f>
        <v>0</v>
      </c>
      <c r="T12" s="143">
        <f>SUM('1.1.A. Iesniedzējs:1.3.2. Atbalsts-14.vai 41.p.'!U14)</f>
        <v>0</v>
      </c>
      <c r="U12" s="143">
        <f>SUM('1.1.A. Iesniedzējs:1.3.2. Atbalsts-14.vai 41.p.'!V14)</f>
        <v>0</v>
      </c>
      <c r="V12" s="143">
        <f>SUM('1.1.A. Iesniedzējs:1.3.2. Atbalsts-14.vai 41.p.'!W14)</f>
        <v>0</v>
      </c>
      <c r="W12" s="44"/>
      <c r="X12" s="44"/>
      <c r="Y12" s="44"/>
      <c r="Z12" s="44"/>
      <c r="AA12" s="44"/>
      <c r="AB12" s="158"/>
      <c r="AC12" s="158"/>
      <c r="AD12" s="158"/>
      <c r="AE12" s="158"/>
      <c r="AF12" s="158"/>
      <c r="AG12" s="158"/>
      <c r="AH12" s="158"/>
      <c r="AI12" s="158"/>
      <c r="AJ12" s="158"/>
      <c r="AK12" s="158"/>
      <c r="AL12" s="158"/>
      <c r="AM12" s="158"/>
      <c r="AN12" s="158"/>
      <c r="AO12" s="158"/>
      <c r="AP12" s="158"/>
      <c r="AQ12" s="158"/>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x14ac:dyDescent="0.2">
      <c r="A13" s="8">
        <v>5</v>
      </c>
      <c r="B13" s="9" t="s">
        <v>95</v>
      </c>
      <c r="C13" s="27">
        <f t="shared" si="6"/>
        <v>0</v>
      </c>
      <c r="D13" s="160" t="e">
        <f t="shared" si="7"/>
        <v>#DIV/0!</v>
      </c>
      <c r="E13" s="21">
        <f t="shared" si="8"/>
        <v>0</v>
      </c>
      <c r="F13" s="21">
        <f t="shared" si="9"/>
        <v>0</v>
      </c>
      <c r="G13" s="143">
        <f>SUM('1.1.A. Iesniedzējs:1.3.2. Atbalsts-14.vai 41.p.'!H15)</f>
        <v>0</v>
      </c>
      <c r="H13" s="143">
        <f>SUM('1.1.A. Iesniedzējs:1.3.2. Atbalsts-14.vai 41.p.'!I15)</f>
        <v>0</v>
      </c>
      <c r="I13" s="143">
        <f>SUM('1.1.A. Iesniedzējs:1.3.2. Atbalsts-14.vai 41.p.'!J15)</f>
        <v>0</v>
      </c>
      <c r="J13" s="143">
        <f>SUM('1.1.A. Iesniedzējs:1.3.2. Atbalsts-14.vai 41.p.'!K15)</f>
        <v>0</v>
      </c>
      <c r="K13" s="143">
        <f>SUM('1.1.A. Iesniedzējs:1.3.2. Atbalsts-14.vai 41.p.'!L15)</f>
        <v>0</v>
      </c>
      <c r="L13" s="143">
        <f>SUM('1.1.A. Iesniedzējs:1.3.2. Atbalsts-14.vai 41.p.'!M15)</f>
        <v>0</v>
      </c>
      <c r="M13" s="143">
        <f>SUM('1.1.A. Iesniedzējs:1.3.2. Atbalsts-14.vai 41.p.'!N15)</f>
        <v>0</v>
      </c>
      <c r="N13" s="143">
        <f>SUM('1.1.A. Iesniedzējs:1.3.2. Atbalsts-14.vai 41.p.'!O15)</f>
        <v>0</v>
      </c>
      <c r="O13" s="143">
        <f>SUM('1.1.A. Iesniedzējs:1.3.2. Atbalsts-14.vai 41.p.'!P15)</f>
        <v>0</v>
      </c>
      <c r="P13" s="143">
        <f>SUM('1.1.A. Iesniedzējs:1.3.2. Atbalsts-14.vai 41.p.'!Q15)</f>
        <v>0</v>
      </c>
      <c r="Q13" s="143">
        <f>SUM('1.1.A. Iesniedzējs:1.3.2. Atbalsts-14.vai 41.p.'!R15)</f>
        <v>0</v>
      </c>
      <c r="R13" s="143">
        <f>SUM('1.1.A. Iesniedzējs:1.3.2. Atbalsts-14.vai 41.p.'!S15)</f>
        <v>0</v>
      </c>
      <c r="S13" s="143">
        <f>SUM('1.1.A. Iesniedzējs:1.3.2. Atbalsts-14.vai 41.p.'!T15)</f>
        <v>0</v>
      </c>
      <c r="T13" s="143">
        <f>SUM('1.1.A. Iesniedzējs:1.3.2. Atbalsts-14.vai 41.p.'!U15)</f>
        <v>0</v>
      </c>
      <c r="U13" s="143">
        <f>SUM('1.1.A. Iesniedzējs:1.3.2. Atbalsts-14.vai 41.p.'!V15)</f>
        <v>0</v>
      </c>
      <c r="V13" s="143">
        <f>SUM('1.1.A. Iesniedzējs:1.3.2. Atbalsts-14.vai 41.p.'!W15)</f>
        <v>0</v>
      </c>
      <c r="W13" s="44"/>
      <c r="X13" s="44"/>
      <c r="Y13" s="44"/>
      <c r="Z13" s="44"/>
      <c r="AA13" s="44"/>
      <c r="AB13" s="158"/>
      <c r="AC13" s="158"/>
      <c r="AD13" s="158"/>
      <c r="AE13" s="158"/>
      <c r="AF13" s="158"/>
      <c r="AG13" s="158"/>
      <c r="AH13" s="158"/>
      <c r="AI13" s="158"/>
      <c r="AJ13" s="158"/>
      <c r="AK13" s="158"/>
      <c r="AL13" s="158"/>
      <c r="AM13" s="158"/>
      <c r="AN13" s="158"/>
      <c r="AO13" s="158"/>
      <c r="AP13" s="158"/>
      <c r="AQ13" s="158"/>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x14ac:dyDescent="0.2">
      <c r="A14" s="8">
        <v>6</v>
      </c>
      <c r="B14" s="9" t="s">
        <v>96</v>
      </c>
      <c r="C14" s="27">
        <f>E14+F14</f>
        <v>0</v>
      </c>
      <c r="D14" s="160" t="e">
        <f t="shared" si="7"/>
        <v>#DIV/0!</v>
      </c>
      <c r="E14" s="21">
        <f t="shared" si="8"/>
        <v>0</v>
      </c>
      <c r="F14" s="21">
        <f t="shared" si="9"/>
        <v>0</v>
      </c>
      <c r="G14" s="143">
        <f>SUM('1.1.A. Iesniedzējs:1.3.2. Atbalsts-14.vai 41.p.'!H16)</f>
        <v>0</v>
      </c>
      <c r="H14" s="143">
        <f>SUM('1.1.A. Iesniedzējs:1.3.2. Atbalsts-14.vai 41.p.'!I16)</f>
        <v>0</v>
      </c>
      <c r="I14" s="143">
        <f>SUM('1.1.A. Iesniedzējs:1.3.2. Atbalsts-14.vai 41.p.'!J16)</f>
        <v>0</v>
      </c>
      <c r="J14" s="143">
        <f>SUM('1.1.A. Iesniedzējs:1.3.2. Atbalsts-14.vai 41.p.'!K16)</f>
        <v>0</v>
      </c>
      <c r="K14" s="143">
        <f>SUM('1.1.A. Iesniedzējs:1.3.2. Atbalsts-14.vai 41.p.'!L16)</f>
        <v>0</v>
      </c>
      <c r="L14" s="143">
        <f>SUM('1.1.A. Iesniedzējs:1.3.2. Atbalsts-14.vai 41.p.'!M16)</f>
        <v>0</v>
      </c>
      <c r="M14" s="143">
        <f>SUM('1.1.A. Iesniedzējs:1.3.2. Atbalsts-14.vai 41.p.'!N16)</f>
        <v>0</v>
      </c>
      <c r="N14" s="143">
        <f>SUM('1.1.A. Iesniedzējs:1.3.2. Atbalsts-14.vai 41.p.'!O16)</f>
        <v>0</v>
      </c>
      <c r="O14" s="143">
        <f>SUM('1.1.A. Iesniedzējs:1.3.2. Atbalsts-14.vai 41.p.'!P16)</f>
        <v>0</v>
      </c>
      <c r="P14" s="143">
        <f>SUM('1.1.A. Iesniedzējs:1.3.2. Atbalsts-14.vai 41.p.'!Q16)</f>
        <v>0</v>
      </c>
      <c r="Q14" s="143">
        <f>SUM('1.1.A. Iesniedzējs:1.3.2. Atbalsts-14.vai 41.p.'!R16)</f>
        <v>0</v>
      </c>
      <c r="R14" s="143">
        <f>SUM('1.1.A. Iesniedzējs:1.3.2. Atbalsts-14.vai 41.p.'!S16)</f>
        <v>0</v>
      </c>
      <c r="S14" s="143">
        <f>SUM('1.1.A. Iesniedzējs:1.3.2. Atbalsts-14.vai 41.p.'!T16)</f>
        <v>0</v>
      </c>
      <c r="T14" s="143">
        <f>SUM('1.1.A. Iesniedzējs:1.3.2. Atbalsts-14.vai 41.p.'!U16)</f>
        <v>0</v>
      </c>
      <c r="U14" s="143">
        <f>SUM('1.1.A. Iesniedzējs:1.3.2. Atbalsts-14.vai 41.p.'!V16)</f>
        <v>0</v>
      </c>
      <c r="V14" s="143">
        <f>SUM('1.1.A. Iesniedzējs:1.3.2. Atbalsts-14.vai 41.p.'!W16)</f>
        <v>0</v>
      </c>
      <c r="W14" s="44"/>
      <c r="X14" s="44"/>
      <c r="Y14" s="44"/>
      <c r="Z14" s="44"/>
      <c r="AA14" s="44"/>
      <c r="AB14" s="158"/>
      <c r="AC14" s="158"/>
      <c r="AD14" s="158"/>
      <c r="AE14" s="158"/>
      <c r="AF14" s="158"/>
      <c r="AG14" s="158"/>
      <c r="AH14" s="158"/>
      <c r="AI14" s="158"/>
      <c r="AJ14" s="158"/>
      <c r="AK14" s="158"/>
      <c r="AL14" s="158"/>
      <c r="AM14" s="158"/>
      <c r="AN14" s="158"/>
      <c r="AO14" s="158"/>
      <c r="AP14" s="158"/>
      <c r="AQ14" s="158"/>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x14ac:dyDescent="0.2">
      <c r="A15" s="12" t="s">
        <v>99</v>
      </c>
      <c r="B15" s="13" t="s">
        <v>97</v>
      </c>
      <c r="C15" s="29">
        <f t="shared" si="6"/>
        <v>0</v>
      </c>
      <c r="D15" s="10" t="e">
        <f t="shared" si="7"/>
        <v>#DIV/0!</v>
      </c>
      <c r="E15" s="28">
        <f t="shared" si="8"/>
        <v>0</v>
      </c>
      <c r="F15" s="28">
        <f t="shared" si="9"/>
        <v>0</v>
      </c>
      <c r="G15" s="14">
        <f>SUM('1.1.A. Iesniedzējs:1.3.2. Atbalsts-14.vai 41.p.'!H17)</f>
        <v>0</v>
      </c>
      <c r="H15" s="14">
        <f>SUM('1.1.A. Iesniedzējs:1.3.2. Atbalsts-14.vai 41.p.'!I17)</f>
        <v>0</v>
      </c>
      <c r="I15" s="14">
        <f>SUM('1.1.A. Iesniedzējs:1.3.2. Atbalsts-14.vai 41.p.'!J17)</f>
        <v>0</v>
      </c>
      <c r="J15" s="14">
        <f>SUM('1.1.A. Iesniedzējs:1.3.2. Atbalsts-14.vai 41.p.'!K17)</f>
        <v>0</v>
      </c>
      <c r="K15" s="14">
        <f>SUM('1.1.A. Iesniedzējs:1.3.2. Atbalsts-14.vai 41.p.'!L17)</f>
        <v>0</v>
      </c>
      <c r="L15" s="14">
        <f>SUM('1.1.A. Iesniedzējs:1.3.2. Atbalsts-14.vai 41.p.'!M17)</f>
        <v>0</v>
      </c>
      <c r="M15" s="14">
        <f>SUM('1.1.A. Iesniedzējs:1.3.2. Atbalsts-14.vai 41.p.'!N17)</f>
        <v>0</v>
      </c>
      <c r="N15" s="14">
        <f>SUM('1.1.A. Iesniedzējs:1.3.2. Atbalsts-14.vai 41.p.'!O17)</f>
        <v>0</v>
      </c>
      <c r="O15" s="14">
        <f>SUM('1.1.A. Iesniedzējs:1.3.2. Atbalsts-14.vai 41.p.'!P17)</f>
        <v>0</v>
      </c>
      <c r="P15" s="14">
        <f>SUM('1.1.A. Iesniedzējs:1.3.2. Atbalsts-14.vai 41.p.'!Q17)</f>
        <v>0</v>
      </c>
      <c r="Q15" s="14">
        <f>SUM('1.1.A. Iesniedzējs:1.3.2. Atbalsts-14.vai 41.p.'!R17)</f>
        <v>0</v>
      </c>
      <c r="R15" s="14">
        <f>SUM('1.1.A. Iesniedzējs:1.3.2. Atbalsts-14.vai 41.p.'!S17)</f>
        <v>0</v>
      </c>
      <c r="S15" s="14">
        <f>SUM('1.1.A. Iesniedzējs:1.3.2. Atbalsts-14.vai 41.p.'!T17)</f>
        <v>0</v>
      </c>
      <c r="T15" s="14">
        <f>SUM('1.1.A. Iesniedzējs:1.3.2. Atbalsts-14.vai 41.p.'!U17)</f>
        <v>0</v>
      </c>
      <c r="U15" s="14">
        <f>SUM('1.1.A. Iesniedzējs:1.3.2. Atbalsts-14.vai 41.p.'!V17)</f>
        <v>0</v>
      </c>
      <c r="V15" s="14">
        <f>SUM('1.1.A. Iesniedzējs:1.3.2. Atbalsts-14.vai 41.p.'!W17)</f>
        <v>0</v>
      </c>
      <c r="W15" s="3"/>
      <c r="AB15" s="5"/>
      <c r="AC15" s="5"/>
      <c r="AD15" s="5"/>
      <c r="AE15" s="5"/>
      <c r="AF15" s="5"/>
      <c r="AG15" s="5"/>
      <c r="AH15" s="5"/>
      <c r="AI15" s="5"/>
      <c r="AJ15" s="5"/>
      <c r="AK15" s="5"/>
      <c r="AL15" s="5"/>
      <c r="AM15" s="5"/>
      <c r="AN15" s="5"/>
      <c r="AO15" s="5"/>
      <c r="AP15" s="5"/>
      <c r="AQ15" s="5"/>
      <c r="BN15" s="4"/>
    </row>
    <row r="16" spans="1:66" x14ac:dyDescent="0.2">
      <c r="A16" s="12" t="s">
        <v>100</v>
      </c>
      <c r="B16" s="13" t="s">
        <v>94</v>
      </c>
      <c r="C16" s="29">
        <f t="shared" si="6"/>
        <v>0</v>
      </c>
      <c r="D16" s="10" t="e">
        <f t="shared" si="7"/>
        <v>#DIV/0!</v>
      </c>
      <c r="E16" s="28">
        <f t="shared" si="8"/>
        <v>0</v>
      </c>
      <c r="F16" s="28">
        <f t="shared" si="9"/>
        <v>0</v>
      </c>
      <c r="G16" s="14">
        <f>SUM('1.1.A. Iesniedzējs:1.3.2. Atbalsts-14.vai 41.p.'!H18)</f>
        <v>0</v>
      </c>
      <c r="H16" s="14">
        <f>SUM('1.1.A. Iesniedzējs:1.3.2. Atbalsts-14.vai 41.p.'!I18)</f>
        <v>0</v>
      </c>
      <c r="I16" s="14">
        <f>SUM('1.1.A. Iesniedzējs:1.3.2. Atbalsts-14.vai 41.p.'!J18)</f>
        <v>0</v>
      </c>
      <c r="J16" s="14">
        <f>SUM('1.1.A. Iesniedzējs:1.3.2. Atbalsts-14.vai 41.p.'!K18)</f>
        <v>0</v>
      </c>
      <c r="K16" s="14">
        <f>SUM('1.1.A. Iesniedzējs:1.3.2. Atbalsts-14.vai 41.p.'!L18)</f>
        <v>0</v>
      </c>
      <c r="L16" s="14">
        <f>SUM('1.1.A. Iesniedzējs:1.3.2. Atbalsts-14.vai 41.p.'!M18)</f>
        <v>0</v>
      </c>
      <c r="M16" s="14">
        <f>SUM('1.1.A. Iesniedzējs:1.3.2. Atbalsts-14.vai 41.p.'!N18)</f>
        <v>0</v>
      </c>
      <c r="N16" s="14">
        <f>SUM('1.1.A. Iesniedzējs:1.3.2. Atbalsts-14.vai 41.p.'!O18)</f>
        <v>0</v>
      </c>
      <c r="O16" s="14">
        <f>SUM('1.1.A. Iesniedzējs:1.3.2. Atbalsts-14.vai 41.p.'!P18)</f>
        <v>0</v>
      </c>
      <c r="P16" s="14">
        <f>SUM('1.1.A. Iesniedzējs:1.3.2. Atbalsts-14.vai 41.p.'!Q18)</f>
        <v>0</v>
      </c>
      <c r="Q16" s="14">
        <f>SUM('1.1.A. Iesniedzējs:1.3.2. Atbalsts-14.vai 41.p.'!R18)</f>
        <v>0</v>
      </c>
      <c r="R16" s="14">
        <f>SUM('1.1.A. Iesniedzējs:1.3.2. Atbalsts-14.vai 41.p.'!S18)</f>
        <v>0</v>
      </c>
      <c r="S16" s="14">
        <f>SUM('1.1.A. Iesniedzējs:1.3.2. Atbalsts-14.vai 41.p.'!T18)</f>
        <v>0</v>
      </c>
      <c r="T16" s="14">
        <f>SUM('1.1.A. Iesniedzējs:1.3.2. Atbalsts-14.vai 41.p.'!U18)</f>
        <v>0</v>
      </c>
      <c r="U16" s="14">
        <f>SUM('1.1.A. Iesniedzējs:1.3.2. Atbalsts-14.vai 41.p.'!V18)</f>
        <v>0</v>
      </c>
      <c r="V16" s="14">
        <f>SUM('1.1.A. Iesniedzējs:1.3.2. Atbalsts-14.vai 41.p.'!W18)</f>
        <v>0</v>
      </c>
      <c r="W16" s="3"/>
      <c r="AB16" s="5"/>
      <c r="AC16" s="5"/>
      <c r="AD16" s="5"/>
      <c r="AE16" s="5"/>
      <c r="AF16" s="5"/>
      <c r="AG16" s="5"/>
      <c r="AH16" s="5"/>
      <c r="AI16" s="5"/>
      <c r="AJ16" s="5"/>
      <c r="AK16" s="5"/>
      <c r="AL16" s="5"/>
      <c r="AM16" s="5"/>
      <c r="AN16" s="5"/>
      <c r="AO16" s="5"/>
      <c r="AP16" s="5"/>
      <c r="AQ16" s="5"/>
      <c r="BN16" s="4"/>
    </row>
    <row r="17" spans="1:66" x14ac:dyDescent="0.2">
      <c r="A17" s="12" t="s">
        <v>101</v>
      </c>
      <c r="B17" s="13" t="s">
        <v>98</v>
      </c>
      <c r="C17" s="29">
        <f t="shared" si="6"/>
        <v>0</v>
      </c>
      <c r="D17" s="10" t="e">
        <f t="shared" si="7"/>
        <v>#DIV/0!</v>
      </c>
      <c r="E17" s="28">
        <f t="shared" si="8"/>
        <v>0</v>
      </c>
      <c r="F17" s="28">
        <f t="shared" si="9"/>
        <v>0</v>
      </c>
      <c r="G17" s="14">
        <f>SUM('1.1.A. Iesniedzējs:1.3.2. Atbalsts-14.vai 41.p.'!H19)</f>
        <v>0</v>
      </c>
      <c r="H17" s="14">
        <f>SUM('1.1.A. Iesniedzējs:1.3.2. Atbalsts-14.vai 41.p.'!I19)</f>
        <v>0</v>
      </c>
      <c r="I17" s="14">
        <f>SUM('1.1.A. Iesniedzējs:1.3.2. Atbalsts-14.vai 41.p.'!J19)</f>
        <v>0</v>
      </c>
      <c r="J17" s="14">
        <f>SUM('1.1.A. Iesniedzējs:1.3.2. Atbalsts-14.vai 41.p.'!K19)</f>
        <v>0</v>
      </c>
      <c r="K17" s="14">
        <f>SUM('1.1.A. Iesniedzējs:1.3.2. Atbalsts-14.vai 41.p.'!L19)</f>
        <v>0</v>
      </c>
      <c r="L17" s="14">
        <f>SUM('1.1.A. Iesniedzējs:1.3.2. Atbalsts-14.vai 41.p.'!M19)</f>
        <v>0</v>
      </c>
      <c r="M17" s="14">
        <f>SUM('1.1.A. Iesniedzējs:1.3.2. Atbalsts-14.vai 41.p.'!N19)</f>
        <v>0</v>
      </c>
      <c r="N17" s="14">
        <f>SUM('1.1.A. Iesniedzējs:1.3.2. Atbalsts-14.vai 41.p.'!O19)</f>
        <v>0</v>
      </c>
      <c r="O17" s="14">
        <f>SUM('1.1.A. Iesniedzējs:1.3.2. Atbalsts-14.vai 41.p.'!P19)</f>
        <v>0</v>
      </c>
      <c r="P17" s="14">
        <f>SUM('1.1.A. Iesniedzējs:1.3.2. Atbalsts-14.vai 41.p.'!Q19)</f>
        <v>0</v>
      </c>
      <c r="Q17" s="14">
        <f>SUM('1.1.A. Iesniedzējs:1.3.2. Atbalsts-14.vai 41.p.'!R19)</f>
        <v>0</v>
      </c>
      <c r="R17" s="14">
        <f>SUM('1.1.A. Iesniedzējs:1.3.2. Atbalsts-14.vai 41.p.'!S19)</f>
        <v>0</v>
      </c>
      <c r="S17" s="14">
        <f>SUM('1.1.A. Iesniedzējs:1.3.2. Atbalsts-14.vai 41.p.'!T19)</f>
        <v>0</v>
      </c>
      <c r="T17" s="14">
        <f>SUM('1.1.A. Iesniedzējs:1.3.2. Atbalsts-14.vai 41.p.'!U19)</f>
        <v>0</v>
      </c>
      <c r="U17" s="14">
        <f>SUM('1.1.A. Iesniedzējs:1.3.2. Atbalsts-14.vai 41.p.'!V19)</f>
        <v>0</v>
      </c>
      <c r="V17" s="14">
        <f>SUM('1.1.A. Iesniedzējs:1.3.2. Atbalsts-14.vai 41.p.'!W19)</f>
        <v>0</v>
      </c>
      <c r="W17" s="3"/>
      <c r="AB17" s="5"/>
      <c r="AC17" s="5"/>
      <c r="AD17" s="5"/>
      <c r="AE17" s="5"/>
      <c r="AF17" s="5"/>
      <c r="AG17" s="5"/>
      <c r="AH17" s="5"/>
      <c r="AI17" s="5"/>
      <c r="AJ17" s="5"/>
      <c r="AK17" s="5"/>
      <c r="AL17" s="5"/>
      <c r="AM17" s="5"/>
      <c r="AN17" s="5"/>
      <c r="AO17" s="5"/>
      <c r="AP17" s="5"/>
      <c r="AQ17" s="5"/>
      <c r="BN17" s="4"/>
    </row>
    <row r="18" spans="1:66" x14ac:dyDescent="0.2">
      <c r="A18" s="12" t="s">
        <v>102</v>
      </c>
      <c r="B18" s="13" t="s">
        <v>80</v>
      </c>
      <c r="C18" s="29">
        <f t="shared" si="6"/>
        <v>0</v>
      </c>
      <c r="D18" s="10" t="e">
        <f t="shared" si="7"/>
        <v>#DIV/0!</v>
      </c>
      <c r="E18" s="28">
        <f t="shared" si="8"/>
        <v>0</v>
      </c>
      <c r="F18" s="28">
        <f t="shared" si="9"/>
        <v>0</v>
      </c>
      <c r="G18" s="14">
        <f>SUM('1.1.A. Iesniedzējs:1.3.2. Atbalsts-14.vai 41.p.'!H20)</f>
        <v>0</v>
      </c>
      <c r="H18" s="14">
        <f>SUM('1.1.A. Iesniedzējs:1.3.2. Atbalsts-14.vai 41.p.'!I20)</f>
        <v>0</v>
      </c>
      <c r="I18" s="14">
        <f>SUM('1.1.A. Iesniedzējs:1.3.2. Atbalsts-14.vai 41.p.'!J20)</f>
        <v>0</v>
      </c>
      <c r="J18" s="14">
        <f>SUM('1.1.A. Iesniedzējs:1.3.2. Atbalsts-14.vai 41.p.'!K20)</f>
        <v>0</v>
      </c>
      <c r="K18" s="14">
        <f>SUM('1.1.A. Iesniedzējs:1.3.2. Atbalsts-14.vai 41.p.'!L20)</f>
        <v>0</v>
      </c>
      <c r="L18" s="14">
        <f>SUM('1.1.A. Iesniedzējs:1.3.2. Atbalsts-14.vai 41.p.'!M20)</f>
        <v>0</v>
      </c>
      <c r="M18" s="14">
        <f>SUM('1.1.A. Iesniedzējs:1.3.2. Atbalsts-14.vai 41.p.'!N20)</f>
        <v>0</v>
      </c>
      <c r="N18" s="14">
        <f>SUM('1.1.A. Iesniedzējs:1.3.2. Atbalsts-14.vai 41.p.'!O20)</f>
        <v>0</v>
      </c>
      <c r="O18" s="14">
        <f>SUM('1.1.A. Iesniedzējs:1.3.2. Atbalsts-14.vai 41.p.'!P20)</f>
        <v>0</v>
      </c>
      <c r="P18" s="14">
        <f>SUM('1.1.A. Iesniedzējs:1.3.2. Atbalsts-14.vai 41.p.'!Q20)</f>
        <v>0</v>
      </c>
      <c r="Q18" s="14">
        <f>SUM('1.1.A. Iesniedzējs:1.3.2. Atbalsts-14.vai 41.p.'!R20)</f>
        <v>0</v>
      </c>
      <c r="R18" s="14">
        <f>SUM('1.1.A. Iesniedzējs:1.3.2. Atbalsts-14.vai 41.p.'!S20)</f>
        <v>0</v>
      </c>
      <c r="S18" s="14">
        <f>SUM('1.1.A. Iesniedzējs:1.3.2. Atbalsts-14.vai 41.p.'!T20)</f>
        <v>0</v>
      </c>
      <c r="T18" s="14">
        <f>SUM('1.1.A. Iesniedzējs:1.3.2. Atbalsts-14.vai 41.p.'!U20)</f>
        <v>0</v>
      </c>
      <c r="U18" s="14">
        <f>SUM('1.1.A. Iesniedzējs:1.3.2. Atbalsts-14.vai 41.p.'!V20)</f>
        <v>0</v>
      </c>
      <c r="V18" s="14">
        <f>SUM('1.1.A. Iesniedzējs:1.3.2. Atbalsts-14.vai 41.p.'!W20)</f>
        <v>0</v>
      </c>
      <c r="W18" s="3"/>
      <c r="AB18" s="5"/>
      <c r="AC18" s="5"/>
      <c r="AD18" s="5"/>
      <c r="AE18" s="5"/>
      <c r="AF18" s="5"/>
      <c r="AG18" s="5"/>
      <c r="AH18" s="5"/>
      <c r="AI18" s="5"/>
      <c r="AJ18" s="5"/>
      <c r="AK18" s="5"/>
      <c r="AL18" s="5"/>
      <c r="AM18" s="5"/>
      <c r="AN18" s="5"/>
      <c r="AO18" s="5"/>
      <c r="AP18" s="5"/>
      <c r="AQ18" s="5"/>
      <c r="BN18" s="4"/>
    </row>
    <row r="19" spans="1:66" s="48" customFormat="1" x14ac:dyDescent="0.2">
      <c r="A19" s="8">
        <v>7</v>
      </c>
      <c r="B19" s="9" t="s">
        <v>69</v>
      </c>
      <c r="C19" s="27">
        <f t="shared" si="6"/>
        <v>0</v>
      </c>
      <c r="D19" s="160" t="e">
        <f t="shared" si="7"/>
        <v>#DIV/0!</v>
      </c>
      <c r="E19" s="21">
        <f t="shared" si="8"/>
        <v>0</v>
      </c>
      <c r="F19" s="21">
        <f t="shared" si="9"/>
        <v>0</v>
      </c>
      <c r="G19" s="143">
        <f>SUM('1.1.A. Iesniedzējs:1.3.2. Atbalsts-14.vai 41.p.'!H21)</f>
        <v>0</v>
      </c>
      <c r="H19" s="143">
        <f>SUM('1.1.A. Iesniedzējs:1.3.2. Atbalsts-14.vai 41.p.'!I21)</f>
        <v>0</v>
      </c>
      <c r="I19" s="143">
        <f>SUM('1.1.A. Iesniedzējs:1.3.2. Atbalsts-14.vai 41.p.'!J21)</f>
        <v>0</v>
      </c>
      <c r="J19" s="143">
        <f>SUM('1.1.A. Iesniedzējs:1.3.2. Atbalsts-14.vai 41.p.'!K21)</f>
        <v>0</v>
      </c>
      <c r="K19" s="143">
        <f>SUM('1.1.A. Iesniedzējs:1.3.2. Atbalsts-14.vai 41.p.'!L21)</f>
        <v>0</v>
      </c>
      <c r="L19" s="143">
        <f>SUM('1.1.A. Iesniedzējs:1.3.2. Atbalsts-14.vai 41.p.'!M21)</f>
        <v>0</v>
      </c>
      <c r="M19" s="143">
        <f>SUM('1.1.A. Iesniedzējs:1.3.2. Atbalsts-14.vai 41.p.'!N21)</f>
        <v>0</v>
      </c>
      <c r="N19" s="143">
        <f>SUM('1.1.A. Iesniedzējs:1.3.2. Atbalsts-14.vai 41.p.'!O21)</f>
        <v>0</v>
      </c>
      <c r="O19" s="143">
        <f>SUM('1.1.A. Iesniedzējs:1.3.2. Atbalsts-14.vai 41.p.'!P21)</f>
        <v>0</v>
      </c>
      <c r="P19" s="143">
        <f>SUM('1.1.A. Iesniedzējs:1.3.2. Atbalsts-14.vai 41.p.'!Q21)</f>
        <v>0</v>
      </c>
      <c r="Q19" s="143">
        <f>SUM('1.1.A. Iesniedzējs:1.3.2. Atbalsts-14.vai 41.p.'!R21)</f>
        <v>0</v>
      </c>
      <c r="R19" s="143">
        <f>SUM('1.1.A. Iesniedzējs:1.3.2. Atbalsts-14.vai 41.p.'!S21)</f>
        <v>0</v>
      </c>
      <c r="S19" s="143">
        <f>SUM('1.1.A. Iesniedzējs:1.3.2. Atbalsts-14.vai 41.p.'!T21)</f>
        <v>0</v>
      </c>
      <c r="T19" s="143">
        <f>SUM('1.1.A. Iesniedzējs:1.3.2. Atbalsts-14.vai 41.p.'!U21)</f>
        <v>0</v>
      </c>
      <c r="U19" s="143">
        <f>SUM('1.1.A. Iesniedzējs:1.3.2. Atbalsts-14.vai 41.p.'!V21)</f>
        <v>0</v>
      </c>
      <c r="V19" s="143">
        <f>SUM('1.1.A. Iesniedzējs:1.3.2. Atbalsts-14.vai 41.p.'!W21)</f>
        <v>0</v>
      </c>
      <c r="W19" s="44"/>
      <c r="X19" s="44"/>
      <c r="Y19" s="44"/>
      <c r="Z19" s="44"/>
      <c r="AA19" s="44"/>
      <c r="AB19" s="158"/>
      <c r="AC19" s="158"/>
      <c r="AD19" s="158"/>
      <c r="AE19" s="158"/>
      <c r="AF19" s="158"/>
      <c r="AG19" s="158"/>
      <c r="AH19" s="158"/>
      <c r="AI19" s="158"/>
      <c r="AJ19" s="158"/>
      <c r="AK19" s="158"/>
      <c r="AL19" s="158"/>
      <c r="AM19" s="158"/>
      <c r="AN19" s="158"/>
      <c r="AO19" s="158"/>
      <c r="AP19" s="158"/>
      <c r="AQ19" s="158"/>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x14ac:dyDescent="0.2">
      <c r="A20" s="12" t="s">
        <v>70</v>
      </c>
      <c r="B20" s="13" t="s">
        <v>71</v>
      </c>
      <c r="C20" s="29">
        <f>E20+F20</f>
        <v>0</v>
      </c>
      <c r="D20" s="10" t="e">
        <f t="shared" si="7"/>
        <v>#DIV/0!</v>
      </c>
      <c r="E20" s="28">
        <f t="shared" si="8"/>
        <v>0</v>
      </c>
      <c r="F20" s="28">
        <f t="shared" si="9"/>
        <v>0</v>
      </c>
      <c r="G20" s="14">
        <f>SUM('1.1.A. Iesniedzējs:1.3.2. Atbalsts-14.vai 41.p.'!H22)</f>
        <v>0</v>
      </c>
      <c r="H20" s="14">
        <f>SUM('1.1.A. Iesniedzējs:1.3.2. Atbalsts-14.vai 41.p.'!I22)</f>
        <v>0</v>
      </c>
      <c r="I20" s="14">
        <f>SUM('1.1.A. Iesniedzējs:1.3.2. Atbalsts-14.vai 41.p.'!J22)</f>
        <v>0</v>
      </c>
      <c r="J20" s="14">
        <f>SUM('1.1.A. Iesniedzējs:1.3.2. Atbalsts-14.vai 41.p.'!K22)</f>
        <v>0</v>
      </c>
      <c r="K20" s="14">
        <f>SUM('1.1.A. Iesniedzējs:1.3.2. Atbalsts-14.vai 41.p.'!L22)</f>
        <v>0</v>
      </c>
      <c r="L20" s="14">
        <f>SUM('1.1.A. Iesniedzējs:1.3.2. Atbalsts-14.vai 41.p.'!M22)</f>
        <v>0</v>
      </c>
      <c r="M20" s="14">
        <f>SUM('1.1.A. Iesniedzējs:1.3.2. Atbalsts-14.vai 41.p.'!N22)</f>
        <v>0</v>
      </c>
      <c r="N20" s="14">
        <f>SUM('1.1.A. Iesniedzējs:1.3.2. Atbalsts-14.vai 41.p.'!O22)</f>
        <v>0</v>
      </c>
      <c r="O20" s="14">
        <f>SUM('1.1.A. Iesniedzējs:1.3.2. Atbalsts-14.vai 41.p.'!P22)</f>
        <v>0</v>
      </c>
      <c r="P20" s="14">
        <f>SUM('1.1.A. Iesniedzējs:1.3.2. Atbalsts-14.vai 41.p.'!Q22)</f>
        <v>0</v>
      </c>
      <c r="Q20" s="14">
        <f>SUM('1.1.A. Iesniedzējs:1.3.2. Atbalsts-14.vai 41.p.'!R22)</f>
        <v>0</v>
      </c>
      <c r="R20" s="14">
        <f>SUM('1.1.A. Iesniedzējs:1.3.2. Atbalsts-14.vai 41.p.'!S22)</f>
        <v>0</v>
      </c>
      <c r="S20" s="14">
        <f>SUM('1.1.A. Iesniedzējs:1.3.2. Atbalsts-14.vai 41.p.'!T22)</f>
        <v>0</v>
      </c>
      <c r="T20" s="14">
        <f>SUM('1.1.A. Iesniedzējs:1.3.2. Atbalsts-14.vai 41.p.'!U22)</f>
        <v>0</v>
      </c>
      <c r="U20" s="14">
        <f>SUM('1.1.A. Iesniedzējs:1.3.2. Atbalsts-14.vai 41.p.'!V22)</f>
        <v>0</v>
      </c>
      <c r="V20" s="14">
        <f>SUM('1.1.A. Iesniedzējs:1.3.2. Atbalsts-14.vai 41.p.'!W22)</f>
        <v>0</v>
      </c>
      <c r="W20" s="3"/>
      <c r="AB20" s="5"/>
      <c r="AC20" s="5"/>
      <c r="AD20" s="5"/>
      <c r="AE20" s="5"/>
      <c r="AF20" s="5"/>
      <c r="AG20" s="5"/>
      <c r="AH20" s="5"/>
      <c r="AI20" s="5"/>
      <c r="AJ20" s="5"/>
      <c r="AK20" s="5"/>
      <c r="AL20" s="5"/>
      <c r="AM20" s="5"/>
      <c r="AN20" s="5"/>
      <c r="AO20" s="5"/>
      <c r="AP20" s="5"/>
      <c r="AQ20" s="5"/>
      <c r="BN20" s="4"/>
    </row>
    <row r="21" spans="1:66" x14ac:dyDescent="0.2">
      <c r="A21" s="12" t="s">
        <v>72</v>
      </c>
      <c r="B21" s="13" t="s">
        <v>73</v>
      </c>
      <c r="C21" s="29">
        <f t="shared" si="6"/>
        <v>0</v>
      </c>
      <c r="D21" s="10" t="e">
        <f t="shared" si="7"/>
        <v>#DIV/0!</v>
      </c>
      <c r="E21" s="28">
        <f t="shared" si="8"/>
        <v>0</v>
      </c>
      <c r="F21" s="28">
        <f t="shared" si="9"/>
        <v>0</v>
      </c>
      <c r="G21" s="14">
        <f>SUM('1.1.A. Iesniedzējs:1.3.2. Atbalsts-14.vai 41.p.'!H23)</f>
        <v>0</v>
      </c>
      <c r="H21" s="14">
        <f>SUM('1.1.A. Iesniedzējs:1.3.2. Atbalsts-14.vai 41.p.'!I23)</f>
        <v>0</v>
      </c>
      <c r="I21" s="14">
        <f>SUM('1.1.A. Iesniedzējs:1.3.2. Atbalsts-14.vai 41.p.'!J23)</f>
        <v>0</v>
      </c>
      <c r="J21" s="14">
        <f>SUM('1.1.A. Iesniedzējs:1.3.2. Atbalsts-14.vai 41.p.'!K23)</f>
        <v>0</v>
      </c>
      <c r="K21" s="14">
        <f>SUM('1.1.A. Iesniedzējs:1.3.2. Atbalsts-14.vai 41.p.'!L23)</f>
        <v>0</v>
      </c>
      <c r="L21" s="14">
        <f>SUM('1.1.A. Iesniedzējs:1.3.2. Atbalsts-14.vai 41.p.'!M23)</f>
        <v>0</v>
      </c>
      <c r="M21" s="14">
        <f>SUM('1.1.A. Iesniedzējs:1.3.2. Atbalsts-14.vai 41.p.'!N23)</f>
        <v>0</v>
      </c>
      <c r="N21" s="14">
        <f>SUM('1.1.A. Iesniedzējs:1.3.2. Atbalsts-14.vai 41.p.'!O23)</f>
        <v>0</v>
      </c>
      <c r="O21" s="14">
        <f>SUM('1.1.A. Iesniedzējs:1.3.2. Atbalsts-14.vai 41.p.'!P23)</f>
        <v>0</v>
      </c>
      <c r="P21" s="14">
        <f>SUM('1.1.A. Iesniedzējs:1.3.2. Atbalsts-14.vai 41.p.'!Q23)</f>
        <v>0</v>
      </c>
      <c r="Q21" s="14">
        <f>SUM('1.1.A. Iesniedzējs:1.3.2. Atbalsts-14.vai 41.p.'!R23)</f>
        <v>0</v>
      </c>
      <c r="R21" s="14">
        <f>SUM('1.1.A. Iesniedzējs:1.3.2. Atbalsts-14.vai 41.p.'!S23)</f>
        <v>0</v>
      </c>
      <c r="S21" s="14">
        <f>SUM('1.1.A. Iesniedzējs:1.3.2. Atbalsts-14.vai 41.p.'!T23)</f>
        <v>0</v>
      </c>
      <c r="T21" s="14">
        <f>SUM('1.1.A. Iesniedzējs:1.3.2. Atbalsts-14.vai 41.p.'!U23)</f>
        <v>0</v>
      </c>
      <c r="U21" s="14">
        <f>SUM('1.1.A. Iesniedzējs:1.3.2. Atbalsts-14.vai 41.p.'!V23)</f>
        <v>0</v>
      </c>
      <c r="V21" s="14">
        <f>SUM('1.1.A. Iesniedzējs:1.3.2. Atbalsts-14.vai 41.p.'!W23)</f>
        <v>0</v>
      </c>
      <c r="W21" s="3"/>
      <c r="AB21" s="5"/>
      <c r="AC21" s="5"/>
      <c r="AD21" s="5"/>
      <c r="AE21" s="5"/>
      <c r="AF21" s="5"/>
      <c r="AG21" s="5"/>
      <c r="AH21" s="5"/>
      <c r="AI21" s="5"/>
      <c r="AJ21" s="5"/>
      <c r="AK21" s="5"/>
      <c r="AL21" s="5"/>
      <c r="AM21" s="5"/>
      <c r="AN21" s="5"/>
      <c r="AO21" s="5"/>
      <c r="AP21" s="5"/>
      <c r="AQ21" s="5"/>
      <c r="BN21" s="4"/>
    </row>
    <row r="22" spans="1:66" x14ac:dyDescent="0.2">
      <c r="A22" s="12" t="s">
        <v>74</v>
      </c>
      <c r="B22" s="13" t="s">
        <v>87</v>
      </c>
      <c r="C22" s="29">
        <f t="shared" si="6"/>
        <v>0</v>
      </c>
      <c r="D22" s="10" t="e">
        <f t="shared" si="7"/>
        <v>#DIV/0!</v>
      </c>
      <c r="E22" s="28">
        <f t="shared" si="8"/>
        <v>0</v>
      </c>
      <c r="F22" s="28">
        <f t="shared" si="9"/>
        <v>0</v>
      </c>
      <c r="G22" s="14">
        <f>SUM('1.1.A. Iesniedzējs:1.3.2. Atbalsts-14.vai 41.p.'!H24)</f>
        <v>0</v>
      </c>
      <c r="H22" s="14">
        <f>SUM('1.1.A. Iesniedzējs:1.3.2. Atbalsts-14.vai 41.p.'!I24)</f>
        <v>0</v>
      </c>
      <c r="I22" s="14">
        <f>SUM('1.1.A. Iesniedzējs:1.3.2. Atbalsts-14.vai 41.p.'!J24)</f>
        <v>0</v>
      </c>
      <c r="J22" s="14">
        <f>SUM('1.1.A. Iesniedzējs:1.3.2. Atbalsts-14.vai 41.p.'!K24)</f>
        <v>0</v>
      </c>
      <c r="K22" s="14">
        <f>SUM('1.1.A. Iesniedzējs:1.3.2. Atbalsts-14.vai 41.p.'!L24)</f>
        <v>0</v>
      </c>
      <c r="L22" s="14">
        <f>SUM('1.1.A. Iesniedzējs:1.3.2. Atbalsts-14.vai 41.p.'!M24)</f>
        <v>0</v>
      </c>
      <c r="M22" s="14">
        <f>SUM('1.1.A. Iesniedzējs:1.3.2. Atbalsts-14.vai 41.p.'!N24)</f>
        <v>0</v>
      </c>
      <c r="N22" s="14">
        <f>SUM('1.1.A. Iesniedzējs:1.3.2. Atbalsts-14.vai 41.p.'!O24)</f>
        <v>0</v>
      </c>
      <c r="O22" s="14">
        <f>SUM('1.1.A. Iesniedzējs:1.3.2. Atbalsts-14.vai 41.p.'!P24)</f>
        <v>0</v>
      </c>
      <c r="P22" s="14">
        <f>SUM('1.1.A. Iesniedzējs:1.3.2. Atbalsts-14.vai 41.p.'!Q24)</f>
        <v>0</v>
      </c>
      <c r="Q22" s="14">
        <f>SUM('1.1.A. Iesniedzējs:1.3.2. Atbalsts-14.vai 41.p.'!R24)</f>
        <v>0</v>
      </c>
      <c r="R22" s="14">
        <f>SUM('1.1.A. Iesniedzējs:1.3.2. Atbalsts-14.vai 41.p.'!S24)</f>
        <v>0</v>
      </c>
      <c r="S22" s="14">
        <f>SUM('1.1.A. Iesniedzējs:1.3.2. Atbalsts-14.vai 41.p.'!T24)</f>
        <v>0</v>
      </c>
      <c r="T22" s="14">
        <f>SUM('1.1.A. Iesniedzējs:1.3.2. Atbalsts-14.vai 41.p.'!U24)</f>
        <v>0</v>
      </c>
      <c r="U22" s="14">
        <f>SUM('1.1.A. Iesniedzējs:1.3.2. Atbalsts-14.vai 41.p.'!V24)</f>
        <v>0</v>
      </c>
      <c r="V22" s="14">
        <f>SUM('1.1.A. Iesniedzējs:1.3.2. Atbalsts-14.vai 41.p.'!W24)</f>
        <v>0</v>
      </c>
      <c r="W22" s="3"/>
      <c r="AB22" s="5"/>
      <c r="AC22" s="5"/>
      <c r="AD22" s="5"/>
      <c r="AE22" s="5"/>
      <c r="AF22" s="5"/>
      <c r="AG22" s="5"/>
      <c r="AH22" s="5"/>
      <c r="AI22" s="5"/>
      <c r="AJ22" s="5"/>
      <c r="AK22" s="5"/>
      <c r="AL22" s="5"/>
      <c r="AM22" s="5"/>
      <c r="AN22" s="5"/>
      <c r="AO22" s="5"/>
      <c r="AP22" s="5"/>
      <c r="AQ22" s="5"/>
      <c r="BN22" s="4"/>
    </row>
    <row r="23" spans="1:66" ht="25.5" x14ac:dyDescent="0.2">
      <c r="A23" s="12" t="s">
        <v>75</v>
      </c>
      <c r="B23" s="13" t="s">
        <v>76</v>
      </c>
      <c r="C23" s="29">
        <f t="shared" si="6"/>
        <v>0</v>
      </c>
      <c r="D23" s="10" t="e">
        <f t="shared" si="7"/>
        <v>#DIV/0!</v>
      </c>
      <c r="E23" s="28">
        <f t="shared" si="8"/>
        <v>0</v>
      </c>
      <c r="F23" s="28">
        <f t="shared" si="9"/>
        <v>0</v>
      </c>
      <c r="G23" s="14">
        <f>SUM('1.1.A. Iesniedzējs:1.3.2. Atbalsts-14.vai 41.p.'!H25)</f>
        <v>0</v>
      </c>
      <c r="H23" s="14">
        <f>SUM('1.1.A. Iesniedzējs:1.3.2. Atbalsts-14.vai 41.p.'!I25)</f>
        <v>0</v>
      </c>
      <c r="I23" s="14">
        <f>SUM('1.1.A. Iesniedzējs:1.3.2. Atbalsts-14.vai 41.p.'!J25)</f>
        <v>0</v>
      </c>
      <c r="J23" s="14">
        <f>SUM('1.1.A. Iesniedzējs:1.3.2. Atbalsts-14.vai 41.p.'!K25)</f>
        <v>0</v>
      </c>
      <c r="K23" s="14">
        <f>SUM('1.1.A. Iesniedzējs:1.3.2. Atbalsts-14.vai 41.p.'!L25)</f>
        <v>0</v>
      </c>
      <c r="L23" s="14">
        <f>SUM('1.1.A. Iesniedzējs:1.3.2. Atbalsts-14.vai 41.p.'!M25)</f>
        <v>0</v>
      </c>
      <c r="M23" s="14">
        <f>SUM('1.1.A. Iesniedzējs:1.3.2. Atbalsts-14.vai 41.p.'!N25)</f>
        <v>0</v>
      </c>
      <c r="N23" s="14">
        <f>SUM('1.1.A. Iesniedzējs:1.3.2. Atbalsts-14.vai 41.p.'!O25)</f>
        <v>0</v>
      </c>
      <c r="O23" s="14">
        <f>SUM('1.1.A. Iesniedzējs:1.3.2. Atbalsts-14.vai 41.p.'!P25)</f>
        <v>0</v>
      </c>
      <c r="P23" s="14">
        <f>SUM('1.1.A. Iesniedzējs:1.3.2. Atbalsts-14.vai 41.p.'!Q25)</f>
        <v>0</v>
      </c>
      <c r="Q23" s="14">
        <f>SUM('1.1.A. Iesniedzējs:1.3.2. Atbalsts-14.vai 41.p.'!R25)</f>
        <v>0</v>
      </c>
      <c r="R23" s="14">
        <f>SUM('1.1.A. Iesniedzējs:1.3.2. Atbalsts-14.vai 41.p.'!S25)</f>
        <v>0</v>
      </c>
      <c r="S23" s="14">
        <f>SUM('1.1.A. Iesniedzējs:1.3.2. Atbalsts-14.vai 41.p.'!T25)</f>
        <v>0</v>
      </c>
      <c r="T23" s="14">
        <f>SUM('1.1.A. Iesniedzējs:1.3.2. Atbalsts-14.vai 41.p.'!U25)</f>
        <v>0</v>
      </c>
      <c r="U23" s="14">
        <f>SUM('1.1.A. Iesniedzējs:1.3.2. Atbalsts-14.vai 41.p.'!V25)</f>
        <v>0</v>
      </c>
      <c r="V23" s="14">
        <f>SUM('1.1.A. Iesniedzējs:1.3.2. Atbalsts-14.vai 41.p.'!W25)</f>
        <v>0</v>
      </c>
      <c r="W23" s="3"/>
      <c r="AB23" s="5"/>
      <c r="AC23" s="5"/>
      <c r="AD23" s="5"/>
      <c r="AE23" s="5"/>
      <c r="AF23" s="5"/>
      <c r="AG23" s="5"/>
      <c r="AH23" s="5"/>
      <c r="AI23" s="5"/>
      <c r="AJ23" s="5"/>
      <c r="AK23" s="5"/>
      <c r="AL23" s="5"/>
      <c r="AM23" s="5"/>
      <c r="AN23" s="5"/>
      <c r="AO23" s="5"/>
      <c r="AP23" s="5"/>
      <c r="AQ23" s="5"/>
      <c r="BN23" s="4"/>
    </row>
    <row r="24" spans="1:66" x14ac:dyDescent="0.2">
      <c r="A24" s="12" t="s">
        <v>77</v>
      </c>
      <c r="B24" s="13" t="s">
        <v>78</v>
      </c>
      <c r="C24" s="29">
        <f>E24+F24</f>
        <v>0</v>
      </c>
      <c r="D24" s="10" t="e">
        <f t="shared" si="7"/>
        <v>#DIV/0!</v>
      </c>
      <c r="E24" s="28">
        <f t="shared" si="8"/>
        <v>0</v>
      </c>
      <c r="F24" s="28">
        <f t="shared" si="9"/>
        <v>0</v>
      </c>
      <c r="G24" s="14">
        <f>SUM('1.1.A. Iesniedzējs:1.3.2. Atbalsts-14.vai 41.p.'!H26)</f>
        <v>0</v>
      </c>
      <c r="H24" s="14">
        <f>SUM('1.1.A. Iesniedzējs:1.3.2. Atbalsts-14.vai 41.p.'!I26)</f>
        <v>0</v>
      </c>
      <c r="I24" s="14">
        <f>SUM('1.1.A. Iesniedzējs:1.3.2. Atbalsts-14.vai 41.p.'!J26)</f>
        <v>0</v>
      </c>
      <c r="J24" s="14">
        <f>SUM('1.1.A. Iesniedzējs:1.3.2. Atbalsts-14.vai 41.p.'!K26)</f>
        <v>0</v>
      </c>
      <c r="K24" s="14">
        <f>SUM('1.1.A. Iesniedzējs:1.3.2. Atbalsts-14.vai 41.p.'!L26)</f>
        <v>0</v>
      </c>
      <c r="L24" s="14">
        <f>SUM('1.1.A. Iesniedzējs:1.3.2. Atbalsts-14.vai 41.p.'!M26)</f>
        <v>0</v>
      </c>
      <c r="M24" s="14">
        <f>SUM('1.1.A. Iesniedzējs:1.3.2. Atbalsts-14.vai 41.p.'!N26)</f>
        <v>0</v>
      </c>
      <c r="N24" s="14">
        <f>SUM('1.1.A. Iesniedzējs:1.3.2. Atbalsts-14.vai 41.p.'!O26)</f>
        <v>0</v>
      </c>
      <c r="O24" s="14">
        <f>SUM('1.1.A. Iesniedzējs:1.3.2. Atbalsts-14.vai 41.p.'!P26)</f>
        <v>0</v>
      </c>
      <c r="P24" s="14">
        <f>SUM('1.1.A. Iesniedzējs:1.3.2. Atbalsts-14.vai 41.p.'!Q26)</f>
        <v>0</v>
      </c>
      <c r="Q24" s="14">
        <f>SUM('1.1.A. Iesniedzējs:1.3.2. Atbalsts-14.vai 41.p.'!R26)</f>
        <v>0</v>
      </c>
      <c r="R24" s="14">
        <f>SUM('1.1.A. Iesniedzējs:1.3.2. Atbalsts-14.vai 41.p.'!S26)</f>
        <v>0</v>
      </c>
      <c r="S24" s="14">
        <f>SUM('1.1.A. Iesniedzējs:1.3.2. Atbalsts-14.vai 41.p.'!T26)</f>
        <v>0</v>
      </c>
      <c r="T24" s="14">
        <f>SUM('1.1.A. Iesniedzējs:1.3.2. Atbalsts-14.vai 41.p.'!U26)</f>
        <v>0</v>
      </c>
      <c r="U24" s="14">
        <f>SUM('1.1.A. Iesniedzējs:1.3.2. Atbalsts-14.vai 41.p.'!V26)</f>
        <v>0</v>
      </c>
      <c r="V24" s="14">
        <f>SUM('1.1.A. Iesniedzējs:1.3.2. Atbalsts-14.vai 41.p.'!W26)</f>
        <v>0</v>
      </c>
      <c r="W24" s="3"/>
      <c r="AB24" s="5"/>
      <c r="AC24" s="5"/>
      <c r="AD24" s="5"/>
      <c r="AE24" s="5"/>
      <c r="AF24" s="5"/>
      <c r="AG24" s="5"/>
      <c r="AH24" s="5"/>
      <c r="AI24" s="5"/>
      <c r="AJ24" s="5"/>
      <c r="AK24" s="5"/>
      <c r="AL24" s="5"/>
      <c r="AM24" s="5"/>
      <c r="AN24" s="5"/>
      <c r="AO24" s="5"/>
      <c r="AP24" s="5"/>
      <c r="AQ24" s="5"/>
      <c r="BN24" s="4"/>
    </row>
    <row r="25" spans="1:66" s="3" customFormat="1" x14ac:dyDescent="0.2">
      <c r="A25" s="12" t="s">
        <v>79</v>
      </c>
      <c r="B25" s="13" t="s">
        <v>80</v>
      </c>
      <c r="C25" s="29">
        <f t="shared" si="6"/>
        <v>0</v>
      </c>
      <c r="D25" s="10" t="e">
        <f t="shared" si="7"/>
        <v>#DIV/0!</v>
      </c>
      <c r="E25" s="28">
        <f t="shared" si="8"/>
        <v>0</v>
      </c>
      <c r="F25" s="28">
        <f t="shared" si="9"/>
        <v>0</v>
      </c>
      <c r="G25" s="14">
        <f>SUM('1.1.A. Iesniedzējs:1.3.2. Atbalsts-14.vai 41.p.'!H27)</f>
        <v>0</v>
      </c>
      <c r="H25" s="14">
        <f>SUM('1.1.A. Iesniedzējs:1.3.2. Atbalsts-14.vai 41.p.'!I27)</f>
        <v>0</v>
      </c>
      <c r="I25" s="14">
        <f>SUM('1.1.A. Iesniedzējs:1.3.2. Atbalsts-14.vai 41.p.'!J27)</f>
        <v>0</v>
      </c>
      <c r="J25" s="14">
        <f>SUM('1.1.A. Iesniedzējs:1.3.2. Atbalsts-14.vai 41.p.'!K27)</f>
        <v>0</v>
      </c>
      <c r="K25" s="14">
        <f>SUM('1.1.A. Iesniedzējs:1.3.2. Atbalsts-14.vai 41.p.'!L27)</f>
        <v>0</v>
      </c>
      <c r="L25" s="14">
        <f>SUM('1.1.A. Iesniedzējs:1.3.2. Atbalsts-14.vai 41.p.'!M27)</f>
        <v>0</v>
      </c>
      <c r="M25" s="14">
        <f>SUM('1.1.A. Iesniedzējs:1.3.2. Atbalsts-14.vai 41.p.'!N27)</f>
        <v>0</v>
      </c>
      <c r="N25" s="14">
        <f>SUM('1.1.A. Iesniedzējs:1.3.2. Atbalsts-14.vai 41.p.'!O27)</f>
        <v>0</v>
      </c>
      <c r="O25" s="14">
        <f>SUM('1.1.A. Iesniedzējs:1.3.2. Atbalsts-14.vai 41.p.'!P27)</f>
        <v>0</v>
      </c>
      <c r="P25" s="14">
        <f>SUM('1.1.A. Iesniedzējs:1.3.2. Atbalsts-14.vai 41.p.'!Q27)</f>
        <v>0</v>
      </c>
      <c r="Q25" s="14">
        <f>SUM('1.1.A. Iesniedzējs:1.3.2. Atbalsts-14.vai 41.p.'!R27)</f>
        <v>0</v>
      </c>
      <c r="R25" s="14">
        <f>SUM('1.1.A. Iesniedzējs:1.3.2. Atbalsts-14.vai 41.p.'!S27)</f>
        <v>0</v>
      </c>
      <c r="S25" s="14">
        <f>SUM('1.1.A. Iesniedzējs:1.3.2. Atbalsts-14.vai 41.p.'!T27)</f>
        <v>0</v>
      </c>
      <c r="T25" s="14">
        <f>SUM('1.1.A. Iesniedzējs:1.3.2. Atbalsts-14.vai 41.p.'!U27)</f>
        <v>0</v>
      </c>
      <c r="U25" s="14">
        <f>SUM('1.1.A. Iesniedzējs:1.3.2. Atbalsts-14.vai 41.p.'!V27)</f>
        <v>0</v>
      </c>
      <c r="V25" s="14">
        <f>SUM('1.1.A. Iesniedzējs:1.3.2. Atbalsts-14.vai 41.p.'!W27)</f>
        <v>0</v>
      </c>
      <c r="W25" s="148"/>
      <c r="AC25" s="5"/>
      <c r="AD25" s="5"/>
      <c r="AE25" s="5"/>
      <c r="AF25" s="5"/>
      <c r="AG25" s="5"/>
      <c r="AH25" s="5"/>
      <c r="AI25" s="5"/>
      <c r="AJ25" s="5"/>
      <c r="AK25" s="5"/>
      <c r="AL25" s="5"/>
      <c r="AM25" s="5"/>
      <c r="AN25" s="5"/>
      <c r="AO25" s="5"/>
      <c r="AP25" s="5"/>
      <c r="AQ25" s="5"/>
      <c r="AR25" s="5"/>
    </row>
    <row r="26" spans="1:66" s="44" customFormat="1" x14ac:dyDescent="0.2">
      <c r="A26" s="8">
        <v>8</v>
      </c>
      <c r="B26" s="9" t="s">
        <v>103</v>
      </c>
      <c r="C26" s="27">
        <f t="shared" si="6"/>
        <v>0</v>
      </c>
      <c r="D26" s="160" t="e">
        <f t="shared" si="7"/>
        <v>#DIV/0!</v>
      </c>
      <c r="E26" s="21">
        <f t="shared" si="8"/>
        <v>0</v>
      </c>
      <c r="F26" s="21">
        <f t="shared" si="9"/>
        <v>0</v>
      </c>
      <c r="G26" s="143">
        <f>SUM('1.1.A. Iesniedzējs:1.3.2. Atbalsts-14.vai 41.p.'!H28)</f>
        <v>0</v>
      </c>
      <c r="H26" s="143">
        <f>SUM('1.1.A. Iesniedzējs:1.3.2. Atbalsts-14.vai 41.p.'!I28)</f>
        <v>0</v>
      </c>
      <c r="I26" s="143">
        <f>SUM('1.1.A. Iesniedzējs:1.3.2. Atbalsts-14.vai 41.p.'!J28)</f>
        <v>0</v>
      </c>
      <c r="J26" s="143">
        <f>SUM('1.1.A. Iesniedzējs:1.3.2. Atbalsts-14.vai 41.p.'!K28)</f>
        <v>0</v>
      </c>
      <c r="K26" s="143">
        <f>SUM('1.1.A. Iesniedzējs:1.3.2. Atbalsts-14.vai 41.p.'!L28)</f>
        <v>0</v>
      </c>
      <c r="L26" s="143">
        <f>SUM('1.1.A. Iesniedzējs:1.3.2. Atbalsts-14.vai 41.p.'!M28)</f>
        <v>0</v>
      </c>
      <c r="M26" s="143">
        <f>SUM('1.1.A. Iesniedzējs:1.3.2. Atbalsts-14.vai 41.p.'!N28)</f>
        <v>0</v>
      </c>
      <c r="N26" s="143">
        <f>SUM('1.1.A. Iesniedzējs:1.3.2. Atbalsts-14.vai 41.p.'!O28)</f>
        <v>0</v>
      </c>
      <c r="O26" s="143">
        <f>SUM('1.1.A. Iesniedzējs:1.3.2. Atbalsts-14.vai 41.p.'!P28)</f>
        <v>0</v>
      </c>
      <c r="P26" s="143">
        <f>SUM('1.1.A. Iesniedzējs:1.3.2. Atbalsts-14.vai 41.p.'!Q28)</f>
        <v>0</v>
      </c>
      <c r="Q26" s="143">
        <f>SUM('1.1.A. Iesniedzējs:1.3.2. Atbalsts-14.vai 41.p.'!R28)</f>
        <v>0</v>
      </c>
      <c r="R26" s="143">
        <f>SUM('1.1.A. Iesniedzējs:1.3.2. Atbalsts-14.vai 41.p.'!S28)</f>
        <v>0</v>
      </c>
      <c r="S26" s="143">
        <f>SUM('1.1.A. Iesniedzējs:1.3.2. Atbalsts-14.vai 41.p.'!T28)</f>
        <v>0</v>
      </c>
      <c r="T26" s="143">
        <f>SUM('1.1.A. Iesniedzējs:1.3.2. Atbalsts-14.vai 41.p.'!U28)</f>
        <v>0</v>
      </c>
      <c r="U26" s="143">
        <f>SUM('1.1.A. Iesniedzējs:1.3.2. Atbalsts-14.vai 41.p.'!V28)</f>
        <v>0</v>
      </c>
      <c r="V26" s="143">
        <f>SUM('1.1.A. Iesniedzējs:1.3.2. Atbalsts-14.vai 41.p.'!W28)</f>
        <v>0</v>
      </c>
      <c r="W26" s="148"/>
      <c r="AC26" s="158"/>
      <c r="AD26" s="158"/>
      <c r="AE26" s="158"/>
      <c r="AF26" s="158"/>
      <c r="AG26" s="158"/>
      <c r="AH26" s="158"/>
      <c r="AI26" s="158"/>
      <c r="AJ26" s="158"/>
      <c r="AK26" s="158"/>
      <c r="AL26" s="158"/>
      <c r="AM26" s="158"/>
      <c r="AN26" s="158"/>
      <c r="AO26" s="158"/>
      <c r="AP26" s="158"/>
      <c r="AQ26" s="158"/>
      <c r="AR26" s="158"/>
    </row>
    <row r="27" spans="1:66" s="44" customFormat="1" x14ac:dyDescent="0.2">
      <c r="A27" s="8">
        <v>9</v>
      </c>
      <c r="B27" s="9" t="s">
        <v>81</v>
      </c>
      <c r="C27" s="27">
        <f t="shared" si="6"/>
        <v>0</v>
      </c>
      <c r="D27" s="160" t="e">
        <f t="shared" si="7"/>
        <v>#DIV/0!</v>
      </c>
      <c r="E27" s="21">
        <f t="shared" si="8"/>
        <v>0</v>
      </c>
      <c r="F27" s="21">
        <f t="shared" si="9"/>
        <v>0</v>
      </c>
      <c r="G27" s="143">
        <f>SUM('1.1.A. Iesniedzējs:1.3.2. Atbalsts-14.vai 41.p.'!H29)</f>
        <v>0</v>
      </c>
      <c r="H27" s="143">
        <f>SUM('1.1.A. Iesniedzējs:1.3.2. Atbalsts-14.vai 41.p.'!I29)</f>
        <v>0</v>
      </c>
      <c r="I27" s="143">
        <f>SUM('1.1.A. Iesniedzējs:1.3.2. Atbalsts-14.vai 41.p.'!J29)</f>
        <v>0</v>
      </c>
      <c r="J27" s="143">
        <f>SUM('1.1.A. Iesniedzējs:1.3.2. Atbalsts-14.vai 41.p.'!K29)</f>
        <v>0</v>
      </c>
      <c r="K27" s="143">
        <f>SUM('1.1.A. Iesniedzējs:1.3.2. Atbalsts-14.vai 41.p.'!L29)</f>
        <v>0</v>
      </c>
      <c r="L27" s="143">
        <f>SUM('1.1.A. Iesniedzējs:1.3.2. Atbalsts-14.vai 41.p.'!M29)</f>
        <v>0</v>
      </c>
      <c r="M27" s="143">
        <f>SUM('1.1.A. Iesniedzējs:1.3.2. Atbalsts-14.vai 41.p.'!N29)</f>
        <v>0</v>
      </c>
      <c r="N27" s="143">
        <f>SUM('1.1.A. Iesniedzējs:1.3.2. Atbalsts-14.vai 41.p.'!O29)</f>
        <v>0</v>
      </c>
      <c r="O27" s="143">
        <f>SUM('1.1.A. Iesniedzējs:1.3.2. Atbalsts-14.vai 41.p.'!P29)</f>
        <v>0</v>
      </c>
      <c r="P27" s="143">
        <f>SUM('1.1.A. Iesniedzējs:1.3.2. Atbalsts-14.vai 41.p.'!Q29)</f>
        <v>0</v>
      </c>
      <c r="Q27" s="143">
        <f>SUM('1.1.A. Iesniedzējs:1.3.2. Atbalsts-14.vai 41.p.'!R29)</f>
        <v>0</v>
      </c>
      <c r="R27" s="143">
        <f>SUM('1.1.A. Iesniedzējs:1.3.2. Atbalsts-14.vai 41.p.'!S29)</f>
        <v>0</v>
      </c>
      <c r="S27" s="143">
        <f>SUM('1.1.A. Iesniedzējs:1.3.2. Atbalsts-14.vai 41.p.'!T29)</f>
        <v>0</v>
      </c>
      <c r="T27" s="143">
        <f>SUM('1.1.A. Iesniedzējs:1.3.2. Atbalsts-14.vai 41.p.'!U29)</f>
        <v>0</v>
      </c>
      <c r="U27" s="143">
        <f>SUM('1.1.A. Iesniedzējs:1.3.2. Atbalsts-14.vai 41.p.'!V29)</f>
        <v>0</v>
      </c>
      <c r="V27" s="143">
        <f>SUM('1.1.A. Iesniedzējs:1.3.2. Atbalsts-14.vai 41.p.'!W29)</f>
        <v>0</v>
      </c>
      <c r="W27" s="148"/>
      <c r="AC27" s="158"/>
      <c r="AD27" s="158"/>
      <c r="AE27" s="158"/>
      <c r="AF27" s="158"/>
      <c r="AG27" s="158"/>
      <c r="AH27" s="158"/>
      <c r="AI27" s="158"/>
      <c r="AJ27" s="158"/>
      <c r="AK27" s="158"/>
      <c r="AL27" s="158"/>
      <c r="AM27" s="158"/>
      <c r="AN27" s="158"/>
      <c r="AO27" s="158"/>
      <c r="AP27" s="158"/>
      <c r="AQ27" s="158"/>
      <c r="AR27" s="158"/>
    </row>
    <row r="28" spans="1:66" s="44" customFormat="1" x14ac:dyDescent="0.2">
      <c r="A28" s="8">
        <v>10</v>
      </c>
      <c r="B28" s="9" t="s">
        <v>82</v>
      </c>
      <c r="C28" s="27">
        <f t="shared" si="6"/>
        <v>0</v>
      </c>
      <c r="D28" s="160" t="e">
        <f t="shared" si="7"/>
        <v>#DIV/0!</v>
      </c>
      <c r="E28" s="21">
        <f t="shared" si="8"/>
        <v>0</v>
      </c>
      <c r="F28" s="21">
        <f t="shared" si="9"/>
        <v>0</v>
      </c>
      <c r="G28" s="143">
        <f>SUM('1.1.A. Iesniedzējs:1.3.2. Atbalsts-14.vai 41.p.'!H30)</f>
        <v>0</v>
      </c>
      <c r="H28" s="143">
        <f>SUM('1.1.A. Iesniedzējs:1.3.2. Atbalsts-14.vai 41.p.'!I30)</f>
        <v>0</v>
      </c>
      <c r="I28" s="143">
        <f>SUM('1.1.A. Iesniedzējs:1.3.2. Atbalsts-14.vai 41.p.'!J30)</f>
        <v>0</v>
      </c>
      <c r="J28" s="143">
        <f>SUM('1.1.A. Iesniedzējs:1.3.2. Atbalsts-14.vai 41.p.'!K30)</f>
        <v>0</v>
      </c>
      <c r="K28" s="143">
        <f>SUM('1.1.A. Iesniedzējs:1.3.2. Atbalsts-14.vai 41.p.'!L30)</f>
        <v>0</v>
      </c>
      <c r="L28" s="143">
        <f>SUM('1.1.A. Iesniedzējs:1.3.2. Atbalsts-14.vai 41.p.'!M30)</f>
        <v>0</v>
      </c>
      <c r="M28" s="143">
        <f>SUM('1.1.A. Iesniedzējs:1.3.2. Atbalsts-14.vai 41.p.'!N30)</f>
        <v>0</v>
      </c>
      <c r="N28" s="143">
        <f>SUM('1.1.A. Iesniedzējs:1.3.2. Atbalsts-14.vai 41.p.'!O30)</f>
        <v>0</v>
      </c>
      <c r="O28" s="143">
        <f>SUM('1.1.A. Iesniedzējs:1.3.2. Atbalsts-14.vai 41.p.'!P30)</f>
        <v>0</v>
      </c>
      <c r="P28" s="143">
        <f>SUM('1.1.A. Iesniedzējs:1.3.2. Atbalsts-14.vai 41.p.'!Q30)</f>
        <v>0</v>
      </c>
      <c r="Q28" s="143">
        <f>SUM('1.1.A. Iesniedzējs:1.3.2. Atbalsts-14.vai 41.p.'!R30)</f>
        <v>0</v>
      </c>
      <c r="R28" s="143">
        <f>SUM('1.1.A. Iesniedzējs:1.3.2. Atbalsts-14.vai 41.p.'!S30)</f>
        <v>0</v>
      </c>
      <c r="S28" s="143">
        <f>SUM('1.1.A. Iesniedzējs:1.3.2. Atbalsts-14.vai 41.p.'!T30)</f>
        <v>0</v>
      </c>
      <c r="T28" s="143">
        <f>SUM('1.1.A. Iesniedzējs:1.3.2. Atbalsts-14.vai 41.p.'!U30)</f>
        <v>0</v>
      </c>
      <c r="U28" s="143">
        <f>SUM('1.1.A. Iesniedzējs:1.3.2. Atbalsts-14.vai 41.p.'!V30)</f>
        <v>0</v>
      </c>
      <c r="V28" s="143">
        <f>SUM('1.1.A. Iesniedzējs:1.3.2. Atbalsts-14.vai 41.p.'!W30)</f>
        <v>0</v>
      </c>
      <c r="W28" s="148"/>
      <c r="AC28" s="158"/>
      <c r="AD28" s="158"/>
      <c r="AE28" s="158"/>
      <c r="AF28" s="158"/>
      <c r="AG28" s="158"/>
      <c r="AH28" s="158"/>
      <c r="AI28" s="158"/>
      <c r="AJ28" s="158"/>
      <c r="AK28" s="158"/>
      <c r="AL28" s="158"/>
      <c r="AM28" s="158"/>
      <c r="AN28" s="158"/>
      <c r="AO28" s="158"/>
      <c r="AP28" s="158"/>
      <c r="AQ28" s="158"/>
      <c r="AR28" s="158"/>
    </row>
    <row r="29" spans="1:66" s="44" customFormat="1" ht="25.5" x14ac:dyDescent="0.2">
      <c r="A29" s="8">
        <v>11</v>
      </c>
      <c r="B29" s="9" t="s">
        <v>83</v>
      </c>
      <c r="C29" s="27">
        <f t="shared" si="6"/>
        <v>0</v>
      </c>
      <c r="D29" s="160" t="e">
        <f t="shared" si="7"/>
        <v>#DIV/0!</v>
      </c>
      <c r="E29" s="21">
        <f t="shared" si="8"/>
        <v>0</v>
      </c>
      <c r="F29" s="21">
        <f t="shared" si="9"/>
        <v>0</v>
      </c>
      <c r="G29" s="143">
        <f>SUM('1.1.A. Iesniedzējs:1.3.2. Atbalsts-14.vai 41.p.'!H31)</f>
        <v>0</v>
      </c>
      <c r="H29" s="143">
        <f>SUM('1.1.A. Iesniedzējs:1.3.2. Atbalsts-14.vai 41.p.'!I31)</f>
        <v>0</v>
      </c>
      <c r="I29" s="143">
        <f>SUM('1.1.A. Iesniedzējs:1.3.2. Atbalsts-14.vai 41.p.'!J31)</f>
        <v>0</v>
      </c>
      <c r="J29" s="143">
        <f>SUM('1.1.A. Iesniedzējs:1.3.2. Atbalsts-14.vai 41.p.'!K31)</f>
        <v>0</v>
      </c>
      <c r="K29" s="143">
        <f>SUM('1.1.A. Iesniedzējs:1.3.2. Atbalsts-14.vai 41.p.'!L31)</f>
        <v>0</v>
      </c>
      <c r="L29" s="143">
        <f>SUM('1.1.A. Iesniedzējs:1.3.2. Atbalsts-14.vai 41.p.'!M31)</f>
        <v>0</v>
      </c>
      <c r="M29" s="143">
        <f>SUM('1.1.A. Iesniedzējs:1.3.2. Atbalsts-14.vai 41.p.'!N31)</f>
        <v>0</v>
      </c>
      <c r="N29" s="143">
        <f>SUM('1.1.A. Iesniedzējs:1.3.2. Atbalsts-14.vai 41.p.'!O31)</f>
        <v>0</v>
      </c>
      <c r="O29" s="143">
        <f>SUM('1.1.A. Iesniedzējs:1.3.2. Atbalsts-14.vai 41.p.'!P31)</f>
        <v>0</v>
      </c>
      <c r="P29" s="143">
        <f>SUM('1.1.A. Iesniedzējs:1.3.2. Atbalsts-14.vai 41.p.'!Q31)</f>
        <v>0</v>
      </c>
      <c r="Q29" s="143">
        <f>SUM('1.1.A. Iesniedzējs:1.3.2. Atbalsts-14.vai 41.p.'!R31)</f>
        <v>0</v>
      </c>
      <c r="R29" s="143">
        <f>SUM('1.1.A. Iesniedzējs:1.3.2. Atbalsts-14.vai 41.p.'!S31)</f>
        <v>0</v>
      </c>
      <c r="S29" s="143">
        <f>SUM('1.1.A. Iesniedzējs:1.3.2. Atbalsts-14.vai 41.p.'!T31)</f>
        <v>0</v>
      </c>
      <c r="T29" s="143">
        <f>SUM('1.1.A. Iesniedzējs:1.3.2. Atbalsts-14.vai 41.p.'!U31)</f>
        <v>0</v>
      </c>
      <c r="U29" s="143">
        <f>SUM('1.1.A. Iesniedzējs:1.3.2. Atbalsts-14.vai 41.p.'!V31)</f>
        <v>0</v>
      </c>
      <c r="V29" s="143">
        <f>SUM('1.1.A. Iesniedzējs:1.3.2. Atbalsts-14.vai 41.p.'!W31)</f>
        <v>0</v>
      </c>
      <c r="W29" s="148"/>
      <c r="AC29" s="158"/>
      <c r="AD29" s="158"/>
      <c r="AE29" s="158"/>
      <c r="AF29" s="158"/>
      <c r="AG29" s="158"/>
      <c r="AH29" s="158"/>
      <c r="AI29" s="158"/>
      <c r="AJ29" s="158"/>
      <c r="AK29" s="158"/>
      <c r="AL29" s="158"/>
      <c r="AM29" s="158"/>
      <c r="AN29" s="158"/>
      <c r="AO29" s="158"/>
      <c r="AP29" s="158"/>
      <c r="AQ29" s="158"/>
      <c r="AR29" s="158"/>
    </row>
    <row r="30" spans="1:66" s="44" customFormat="1" x14ac:dyDescent="0.2">
      <c r="A30" s="8">
        <v>12</v>
      </c>
      <c r="B30" s="9" t="s">
        <v>104</v>
      </c>
      <c r="C30" s="27">
        <f t="shared" si="6"/>
        <v>0</v>
      </c>
      <c r="D30" s="160" t="e">
        <f t="shared" si="7"/>
        <v>#DIV/0!</v>
      </c>
      <c r="E30" s="21">
        <f t="shared" si="8"/>
        <v>0</v>
      </c>
      <c r="F30" s="21">
        <f t="shared" si="9"/>
        <v>0</v>
      </c>
      <c r="G30" s="143">
        <f>SUM('1.1.A. Iesniedzējs:1.3.2. Atbalsts-14.vai 41.p.'!H32)</f>
        <v>0</v>
      </c>
      <c r="H30" s="143">
        <f>SUM('1.1.A. Iesniedzējs:1.3.2. Atbalsts-14.vai 41.p.'!I32)</f>
        <v>0</v>
      </c>
      <c r="I30" s="143">
        <f>SUM('1.1.A. Iesniedzējs:1.3.2. Atbalsts-14.vai 41.p.'!J32)</f>
        <v>0</v>
      </c>
      <c r="J30" s="143">
        <f>SUM('1.1.A. Iesniedzējs:1.3.2. Atbalsts-14.vai 41.p.'!K32)</f>
        <v>0</v>
      </c>
      <c r="K30" s="143">
        <f>SUM('1.1.A. Iesniedzējs:1.3.2. Atbalsts-14.vai 41.p.'!L32)</f>
        <v>0</v>
      </c>
      <c r="L30" s="143">
        <f>SUM('1.1.A. Iesniedzējs:1.3.2. Atbalsts-14.vai 41.p.'!M32)</f>
        <v>0</v>
      </c>
      <c r="M30" s="143">
        <f>SUM('1.1.A. Iesniedzējs:1.3.2. Atbalsts-14.vai 41.p.'!N32)</f>
        <v>0</v>
      </c>
      <c r="N30" s="143">
        <f>SUM('1.1.A. Iesniedzējs:1.3.2. Atbalsts-14.vai 41.p.'!O32)</f>
        <v>0</v>
      </c>
      <c r="O30" s="143">
        <f>SUM('1.1.A. Iesniedzējs:1.3.2. Atbalsts-14.vai 41.p.'!P32)</f>
        <v>0</v>
      </c>
      <c r="P30" s="143">
        <f>SUM('1.1.A. Iesniedzējs:1.3.2. Atbalsts-14.vai 41.p.'!Q32)</f>
        <v>0</v>
      </c>
      <c r="Q30" s="143">
        <f>SUM('1.1.A. Iesniedzējs:1.3.2. Atbalsts-14.vai 41.p.'!R32)</f>
        <v>0</v>
      </c>
      <c r="R30" s="143">
        <f>SUM('1.1.A. Iesniedzējs:1.3.2. Atbalsts-14.vai 41.p.'!S32)</f>
        <v>0</v>
      </c>
      <c r="S30" s="143">
        <f>SUM('1.1.A. Iesniedzējs:1.3.2. Atbalsts-14.vai 41.p.'!T32)</f>
        <v>0</v>
      </c>
      <c r="T30" s="143">
        <f>SUM('1.1.A. Iesniedzējs:1.3.2. Atbalsts-14.vai 41.p.'!U32)</f>
        <v>0</v>
      </c>
      <c r="U30" s="143">
        <f>SUM('1.1.A. Iesniedzējs:1.3.2. Atbalsts-14.vai 41.p.'!V32)</f>
        <v>0</v>
      </c>
      <c r="V30" s="143">
        <f>SUM('1.1.A. Iesniedzējs:1.3.2. Atbalsts-14.vai 41.p.'!W32)</f>
        <v>0</v>
      </c>
      <c r="W30" s="148"/>
      <c r="AC30" s="158"/>
      <c r="AD30" s="158"/>
      <c r="AE30" s="158"/>
      <c r="AF30" s="158"/>
      <c r="AG30" s="158"/>
      <c r="AH30" s="158"/>
      <c r="AI30" s="158"/>
      <c r="AJ30" s="158"/>
      <c r="AK30" s="158"/>
      <c r="AL30" s="158"/>
      <c r="AM30" s="158"/>
      <c r="AN30" s="158"/>
      <c r="AO30" s="158"/>
      <c r="AP30" s="158"/>
      <c r="AQ30" s="158"/>
      <c r="AR30" s="158"/>
    </row>
    <row r="31" spans="1:66" s="44" customFormat="1" x14ac:dyDescent="0.2">
      <c r="A31" s="8">
        <v>13</v>
      </c>
      <c r="B31" s="9" t="s">
        <v>105</v>
      </c>
      <c r="C31" s="27">
        <f t="shared" si="6"/>
        <v>0</v>
      </c>
      <c r="D31" s="160" t="e">
        <f t="shared" si="7"/>
        <v>#DIV/0!</v>
      </c>
      <c r="E31" s="21">
        <f t="shared" si="8"/>
        <v>0</v>
      </c>
      <c r="F31" s="21">
        <f t="shared" si="9"/>
        <v>0</v>
      </c>
      <c r="G31" s="143">
        <f>SUM('1.1.A. Iesniedzējs:1.3.2. Atbalsts-14.vai 41.p.'!H33)</f>
        <v>0</v>
      </c>
      <c r="H31" s="143">
        <f>SUM('1.1.A. Iesniedzējs:1.3.2. Atbalsts-14.vai 41.p.'!I33)</f>
        <v>0</v>
      </c>
      <c r="I31" s="143">
        <f>SUM('1.1.A. Iesniedzējs:1.3.2. Atbalsts-14.vai 41.p.'!J33)</f>
        <v>0</v>
      </c>
      <c r="J31" s="143">
        <f>SUM('1.1.A. Iesniedzējs:1.3.2. Atbalsts-14.vai 41.p.'!K33)</f>
        <v>0</v>
      </c>
      <c r="K31" s="143">
        <f>SUM('1.1.A. Iesniedzējs:1.3.2. Atbalsts-14.vai 41.p.'!L33)</f>
        <v>0</v>
      </c>
      <c r="L31" s="143">
        <f>SUM('1.1.A. Iesniedzējs:1.3.2. Atbalsts-14.vai 41.p.'!M33)</f>
        <v>0</v>
      </c>
      <c r="M31" s="143">
        <f>SUM('1.1.A. Iesniedzējs:1.3.2. Atbalsts-14.vai 41.p.'!N33)</f>
        <v>0</v>
      </c>
      <c r="N31" s="143">
        <f>SUM('1.1.A. Iesniedzējs:1.3.2. Atbalsts-14.vai 41.p.'!O33)</f>
        <v>0</v>
      </c>
      <c r="O31" s="143">
        <f>SUM('1.1.A. Iesniedzējs:1.3.2. Atbalsts-14.vai 41.p.'!P33)</f>
        <v>0</v>
      </c>
      <c r="P31" s="143">
        <f>SUM('1.1.A. Iesniedzējs:1.3.2. Atbalsts-14.vai 41.p.'!Q33)</f>
        <v>0</v>
      </c>
      <c r="Q31" s="143">
        <f>SUM('1.1.A. Iesniedzējs:1.3.2. Atbalsts-14.vai 41.p.'!R33)</f>
        <v>0</v>
      </c>
      <c r="R31" s="143">
        <f>SUM('1.1.A. Iesniedzējs:1.3.2. Atbalsts-14.vai 41.p.'!S33)</f>
        <v>0</v>
      </c>
      <c r="S31" s="143">
        <f>SUM('1.1.A. Iesniedzējs:1.3.2. Atbalsts-14.vai 41.p.'!T33)</f>
        <v>0</v>
      </c>
      <c r="T31" s="143">
        <f>SUM('1.1.A. Iesniedzējs:1.3.2. Atbalsts-14.vai 41.p.'!U33)</f>
        <v>0</v>
      </c>
      <c r="U31" s="143">
        <f>SUM('1.1.A. Iesniedzējs:1.3.2. Atbalsts-14.vai 41.p.'!V33)</f>
        <v>0</v>
      </c>
      <c r="V31" s="143">
        <f>SUM('1.1.A. Iesniedzējs:1.3.2. Atbalsts-14.vai 41.p.'!W33)</f>
        <v>0</v>
      </c>
      <c r="W31" s="148"/>
      <c r="AC31" s="158"/>
      <c r="AD31" s="158"/>
      <c r="AE31" s="158"/>
      <c r="AF31" s="158"/>
      <c r="AG31" s="158"/>
      <c r="AH31" s="158"/>
      <c r="AI31" s="158"/>
      <c r="AJ31" s="158"/>
      <c r="AK31" s="158"/>
      <c r="AL31" s="158"/>
      <c r="AM31" s="158"/>
      <c r="AN31" s="158"/>
      <c r="AO31" s="158"/>
      <c r="AP31" s="158"/>
      <c r="AQ31" s="158"/>
      <c r="AR31" s="158"/>
    </row>
    <row r="32" spans="1:66" s="44" customFormat="1" x14ac:dyDescent="0.2">
      <c r="A32" s="8">
        <v>14</v>
      </c>
      <c r="B32" s="9" t="s">
        <v>106</v>
      </c>
      <c r="C32" s="27">
        <f t="shared" si="6"/>
        <v>0</v>
      </c>
      <c r="D32" s="160" t="e">
        <f t="shared" si="7"/>
        <v>#DIV/0!</v>
      </c>
      <c r="E32" s="21">
        <f t="shared" si="8"/>
        <v>0</v>
      </c>
      <c r="F32" s="21">
        <f t="shared" si="9"/>
        <v>0</v>
      </c>
      <c r="G32" s="143">
        <f>SUM('1.1.A. Iesniedzējs:1.3.2. Atbalsts-14.vai 41.p.'!H34)</f>
        <v>0</v>
      </c>
      <c r="H32" s="143">
        <f>SUM('1.1.A. Iesniedzējs:1.3.2. Atbalsts-14.vai 41.p.'!I34)</f>
        <v>0</v>
      </c>
      <c r="I32" s="143">
        <f>SUM('1.1.A. Iesniedzējs:1.3.2. Atbalsts-14.vai 41.p.'!J34)</f>
        <v>0</v>
      </c>
      <c r="J32" s="143">
        <f>SUM('1.1.A. Iesniedzējs:1.3.2. Atbalsts-14.vai 41.p.'!K34)</f>
        <v>0</v>
      </c>
      <c r="K32" s="143">
        <f>SUM('1.1.A. Iesniedzējs:1.3.2. Atbalsts-14.vai 41.p.'!L34)</f>
        <v>0</v>
      </c>
      <c r="L32" s="143">
        <f>SUM('1.1.A. Iesniedzējs:1.3.2. Atbalsts-14.vai 41.p.'!M34)</f>
        <v>0</v>
      </c>
      <c r="M32" s="143">
        <f>SUM('1.1.A. Iesniedzējs:1.3.2. Atbalsts-14.vai 41.p.'!N34)</f>
        <v>0</v>
      </c>
      <c r="N32" s="143">
        <f>SUM('1.1.A. Iesniedzējs:1.3.2. Atbalsts-14.vai 41.p.'!O34)</f>
        <v>0</v>
      </c>
      <c r="O32" s="143">
        <f>SUM('1.1.A. Iesniedzējs:1.3.2. Atbalsts-14.vai 41.p.'!P34)</f>
        <v>0</v>
      </c>
      <c r="P32" s="143">
        <f>SUM('1.1.A. Iesniedzējs:1.3.2. Atbalsts-14.vai 41.p.'!Q34)</f>
        <v>0</v>
      </c>
      <c r="Q32" s="143">
        <f>SUM('1.1.A. Iesniedzējs:1.3.2. Atbalsts-14.vai 41.p.'!R34)</f>
        <v>0</v>
      </c>
      <c r="R32" s="143">
        <f>SUM('1.1.A. Iesniedzējs:1.3.2. Atbalsts-14.vai 41.p.'!S34)</f>
        <v>0</v>
      </c>
      <c r="S32" s="143">
        <f>SUM('1.1.A. Iesniedzējs:1.3.2. Atbalsts-14.vai 41.p.'!T34)</f>
        <v>0</v>
      </c>
      <c r="T32" s="143">
        <f>SUM('1.1.A. Iesniedzējs:1.3.2. Atbalsts-14.vai 41.p.'!U34)</f>
        <v>0</v>
      </c>
      <c r="U32" s="143">
        <f>SUM('1.1.A. Iesniedzējs:1.3.2. Atbalsts-14.vai 41.p.'!V34)</f>
        <v>0</v>
      </c>
      <c r="V32" s="143">
        <f>SUM('1.1.A. Iesniedzējs:1.3.2. Atbalsts-14.vai 41.p.'!W34)</f>
        <v>0</v>
      </c>
      <c r="W32" s="148"/>
      <c r="AC32" s="158"/>
      <c r="AD32" s="158"/>
      <c r="AE32" s="158"/>
      <c r="AF32" s="158"/>
      <c r="AG32" s="158"/>
      <c r="AH32" s="158"/>
      <c r="AI32" s="158"/>
      <c r="AJ32" s="158"/>
      <c r="AK32" s="158"/>
      <c r="AL32" s="158"/>
      <c r="AM32" s="158"/>
      <c r="AN32" s="158"/>
      <c r="AO32" s="158"/>
      <c r="AP32" s="158"/>
      <c r="AQ32" s="158"/>
      <c r="AR32" s="158"/>
    </row>
    <row r="33" spans="1:45" s="44" customFormat="1" x14ac:dyDescent="0.2">
      <c r="A33" s="8">
        <v>15</v>
      </c>
      <c r="B33" s="9" t="s">
        <v>107</v>
      </c>
      <c r="C33" s="27">
        <f t="shared" si="6"/>
        <v>0</v>
      </c>
      <c r="D33" s="160" t="e">
        <f t="shared" si="7"/>
        <v>#DIV/0!</v>
      </c>
      <c r="E33" s="21">
        <f t="shared" si="8"/>
        <v>0</v>
      </c>
      <c r="F33" s="21">
        <f t="shared" si="9"/>
        <v>0</v>
      </c>
      <c r="G33" s="143">
        <f>SUM('1.1.A. Iesniedzējs:1.3.2. Atbalsts-14.vai 41.p.'!H35)</f>
        <v>0</v>
      </c>
      <c r="H33" s="143">
        <f>SUM('1.1.A. Iesniedzējs:1.3.2. Atbalsts-14.vai 41.p.'!I35)</f>
        <v>0</v>
      </c>
      <c r="I33" s="143">
        <f>SUM('1.1.A. Iesniedzējs:1.3.2. Atbalsts-14.vai 41.p.'!J35)</f>
        <v>0</v>
      </c>
      <c r="J33" s="143">
        <f>SUM('1.1.A. Iesniedzējs:1.3.2. Atbalsts-14.vai 41.p.'!K35)</f>
        <v>0</v>
      </c>
      <c r="K33" s="143">
        <f>SUM('1.1.A. Iesniedzējs:1.3.2. Atbalsts-14.vai 41.p.'!L35)</f>
        <v>0</v>
      </c>
      <c r="L33" s="143">
        <f>SUM('1.1.A. Iesniedzējs:1.3.2. Atbalsts-14.vai 41.p.'!M35)</f>
        <v>0</v>
      </c>
      <c r="M33" s="143">
        <f>SUM('1.1.A. Iesniedzējs:1.3.2. Atbalsts-14.vai 41.p.'!N35)</f>
        <v>0</v>
      </c>
      <c r="N33" s="143">
        <f>SUM('1.1.A. Iesniedzējs:1.3.2. Atbalsts-14.vai 41.p.'!O35)</f>
        <v>0</v>
      </c>
      <c r="O33" s="143">
        <f>SUM('1.1.A. Iesniedzējs:1.3.2. Atbalsts-14.vai 41.p.'!P35)</f>
        <v>0</v>
      </c>
      <c r="P33" s="143">
        <f>SUM('1.1.A. Iesniedzējs:1.3.2. Atbalsts-14.vai 41.p.'!Q35)</f>
        <v>0</v>
      </c>
      <c r="Q33" s="143">
        <f>SUM('1.1.A. Iesniedzējs:1.3.2. Atbalsts-14.vai 41.p.'!R35)</f>
        <v>0</v>
      </c>
      <c r="R33" s="143">
        <f>SUM('1.1.A. Iesniedzējs:1.3.2. Atbalsts-14.vai 41.p.'!S35)</f>
        <v>0</v>
      </c>
      <c r="S33" s="143">
        <f>SUM('1.1.A. Iesniedzējs:1.3.2. Atbalsts-14.vai 41.p.'!T35)</f>
        <v>0</v>
      </c>
      <c r="T33" s="143">
        <f>SUM('1.1.A. Iesniedzējs:1.3.2. Atbalsts-14.vai 41.p.'!U35)</f>
        <v>0</v>
      </c>
      <c r="U33" s="143">
        <f>SUM('1.1.A. Iesniedzējs:1.3.2. Atbalsts-14.vai 41.p.'!V35)</f>
        <v>0</v>
      </c>
      <c r="V33" s="143">
        <f>SUM('1.1.A. Iesniedzējs:1.3.2. Atbalsts-14.vai 41.p.'!W35)</f>
        <v>0</v>
      </c>
      <c r="W33" s="148"/>
      <c r="AC33" s="158"/>
      <c r="AD33" s="158"/>
      <c r="AE33" s="158"/>
      <c r="AF33" s="158"/>
      <c r="AG33" s="158"/>
      <c r="AH33" s="158"/>
      <c r="AI33" s="158"/>
      <c r="AJ33" s="158"/>
      <c r="AK33" s="158"/>
      <c r="AL33" s="158"/>
      <c r="AM33" s="158"/>
      <c r="AN33" s="158"/>
      <c r="AO33" s="158"/>
      <c r="AP33" s="158"/>
      <c r="AQ33" s="158"/>
      <c r="AR33" s="158"/>
    </row>
    <row r="34" spans="1:45" s="44" customFormat="1" x14ac:dyDescent="0.2">
      <c r="A34" s="162"/>
      <c r="B34" s="9" t="s">
        <v>84</v>
      </c>
      <c r="C34" s="27">
        <f>E34+F34</f>
        <v>0</v>
      </c>
      <c r="D34" s="160" t="e">
        <f t="shared" si="7"/>
        <v>#DIV/0!</v>
      </c>
      <c r="E34" s="21">
        <f>E5+E6+E9+E12+E13+E14+E19+E26+E27+E28+E29+E30+E31+E32+E33</f>
        <v>0</v>
      </c>
      <c r="F34" s="21">
        <f>F5+F6+F9+F12+F13+F14+F19+F26+F27+F28+F29+F30+F31+F32+F33</f>
        <v>0</v>
      </c>
      <c r="G34" s="143">
        <f>SUM('1.1.A. Iesniedzējs:1.3.2. Atbalsts-14.vai 41.p.'!H36)</f>
        <v>0</v>
      </c>
      <c r="H34" s="143">
        <f>SUM('1.1.A. Iesniedzējs:1.3.2. Atbalsts-14.vai 41.p.'!I36)</f>
        <v>0</v>
      </c>
      <c r="I34" s="143">
        <f>SUM('1.1.A. Iesniedzējs:1.3.2. Atbalsts-14.vai 41.p.'!J36)</f>
        <v>0</v>
      </c>
      <c r="J34" s="143">
        <f>SUM('1.1.A. Iesniedzējs:1.3.2. Atbalsts-14.vai 41.p.'!K36)</f>
        <v>0</v>
      </c>
      <c r="K34" s="143">
        <f>SUM('1.1.A. Iesniedzējs:1.3.2. Atbalsts-14.vai 41.p.'!L36)</f>
        <v>0</v>
      </c>
      <c r="L34" s="143">
        <f>SUM('1.1.A. Iesniedzējs:1.3.2. Atbalsts-14.vai 41.p.'!M36)</f>
        <v>0</v>
      </c>
      <c r="M34" s="143">
        <f>SUM('1.1.A. Iesniedzējs:1.3.2. Atbalsts-14.vai 41.p.'!N36)</f>
        <v>0</v>
      </c>
      <c r="N34" s="143">
        <f>SUM('1.1.A. Iesniedzējs:1.3.2. Atbalsts-14.vai 41.p.'!O36)</f>
        <v>0</v>
      </c>
      <c r="O34" s="143">
        <f>SUM('1.1.A. Iesniedzējs:1.3.2. Atbalsts-14.vai 41.p.'!P36)</f>
        <v>0</v>
      </c>
      <c r="P34" s="143">
        <f>SUM('1.1.A. Iesniedzējs:1.3.2. Atbalsts-14.vai 41.p.'!Q36)</f>
        <v>0</v>
      </c>
      <c r="Q34" s="143">
        <f>SUM('1.1.A. Iesniedzējs:1.3.2. Atbalsts-14.vai 41.p.'!R36)</f>
        <v>0</v>
      </c>
      <c r="R34" s="143">
        <f>SUM('1.1.A. Iesniedzējs:1.3.2. Atbalsts-14.vai 41.p.'!S36)</f>
        <v>0</v>
      </c>
      <c r="S34" s="143">
        <f>SUM('1.1.A. Iesniedzējs:1.3.2. Atbalsts-14.vai 41.p.'!T36)</f>
        <v>0</v>
      </c>
      <c r="T34" s="143">
        <f>SUM('1.1.A. Iesniedzējs:1.3.2. Atbalsts-14.vai 41.p.'!U36)</f>
        <v>0</v>
      </c>
      <c r="U34" s="143">
        <f>SUM('1.1.A. Iesniedzējs:1.3.2. Atbalsts-14.vai 41.p.'!V36)</f>
        <v>0</v>
      </c>
      <c r="V34" s="143">
        <f>SUM('1.1.A. Iesniedzējs:1.3.2. Atbalsts-14.vai 41.p.'!W36)</f>
        <v>0</v>
      </c>
      <c r="W34" s="148"/>
      <c r="AC34" s="158"/>
      <c r="AD34" s="158"/>
      <c r="AE34" s="158"/>
      <c r="AF34" s="158"/>
      <c r="AG34" s="158"/>
      <c r="AH34" s="158"/>
      <c r="AI34" s="158"/>
      <c r="AJ34" s="158"/>
      <c r="AK34" s="158"/>
      <c r="AL34" s="158"/>
      <c r="AM34" s="158"/>
      <c r="AN34" s="158"/>
      <c r="AO34" s="158"/>
      <c r="AP34" s="158"/>
      <c r="AQ34" s="158"/>
      <c r="AR34" s="158"/>
    </row>
    <row r="35" spans="1:45" s="3" customFormat="1" x14ac:dyDescent="0.2">
      <c r="A35" s="145"/>
      <c r="B35" s="146"/>
      <c r="C35" s="147"/>
      <c r="D35" s="148"/>
      <c r="E35" s="149"/>
      <c r="F35" s="148"/>
      <c r="G35" s="148"/>
      <c r="H35" s="148"/>
      <c r="I35" s="148"/>
      <c r="J35" s="148"/>
      <c r="K35" s="148"/>
      <c r="L35" s="148"/>
      <c r="M35" s="148"/>
      <c r="N35" s="148"/>
      <c r="O35" s="148"/>
      <c r="P35" s="148"/>
      <c r="Q35" s="148"/>
      <c r="R35" s="148"/>
      <c r="S35" s="148"/>
      <c r="T35" s="148"/>
      <c r="U35" s="148"/>
      <c r="V35" s="148"/>
      <c r="W35" s="148"/>
      <c r="AC35" s="5"/>
      <c r="AD35" s="5"/>
      <c r="AE35" s="5"/>
      <c r="AF35" s="5"/>
      <c r="AG35" s="5"/>
      <c r="AH35" s="5"/>
      <c r="AI35" s="5"/>
      <c r="AJ35" s="5"/>
      <c r="AK35" s="5"/>
      <c r="AL35" s="5"/>
      <c r="AM35" s="5"/>
      <c r="AN35" s="5"/>
      <c r="AO35" s="5"/>
      <c r="AP35" s="5"/>
      <c r="AQ35" s="5"/>
      <c r="AR35" s="5"/>
    </row>
    <row r="36" spans="1:45" s="3" customFormat="1" x14ac:dyDescent="0.2">
      <c r="A36" s="145"/>
      <c r="B36" s="150" t="s">
        <v>431</v>
      </c>
      <c r="C36" s="151"/>
      <c r="D36" s="152"/>
      <c r="E36" s="144">
        <f>E5</f>
        <v>0</v>
      </c>
      <c r="F36" s="148"/>
      <c r="G36" s="148"/>
      <c r="H36" s="148"/>
      <c r="I36" s="148"/>
      <c r="J36" s="148"/>
      <c r="K36" s="148"/>
      <c r="L36" s="148"/>
      <c r="M36" s="148"/>
      <c r="N36" s="148"/>
      <c r="O36" s="148"/>
      <c r="P36" s="148"/>
      <c r="Q36" s="148"/>
      <c r="R36" s="148"/>
      <c r="S36" s="148"/>
      <c r="T36" s="148"/>
      <c r="U36" s="148"/>
      <c r="V36" s="148"/>
      <c r="W36" s="148"/>
      <c r="AC36" s="5"/>
      <c r="AD36" s="5"/>
      <c r="AE36" s="5"/>
      <c r="AF36" s="5"/>
      <c r="AG36" s="5"/>
      <c r="AH36" s="5"/>
      <c r="AI36" s="5"/>
      <c r="AJ36" s="5"/>
      <c r="AK36" s="5"/>
      <c r="AL36" s="5"/>
      <c r="AM36" s="5"/>
      <c r="AN36" s="5"/>
      <c r="AO36" s="5"/>
      <c r="AP36" s="5"/>
      <c r="AQ36" s="5"/>
      <c r="AR36" s="5"/>
    </row>
    <row r="37" spans="1:45" s="3" customFormat="1" x14ac:dyDescent="0.2">
      <c r="A37" s="145"/>
      <c r="B37" s="153" t="s">
        <v>432</v>
      </c>
      <c r="C37" s="154"/>
      <c r="D37" s="155"/>
      <c r="E37" s="144">
        <f>E34-E36-E33</f>
        <v>0</v>
      </c>
      <c r="F37" s="148"/>
      <c r="G37" s="148"/>
      <c r="H37" s="148"/>
      <c r="I37" s="148"/>
      <c r="J37" s="148"/>
      <c r="K37" s="148"/>
      <c r="L37" s="148"/>
      <c r="M37" s="148"/>
      <c r="N37" s="148"/>
      <c r="O37" s="148"/>
      <c r="P37" s="148"/>
      <c r="Q37" s="148"/>
      <c r="R37" s="148"/>
      <c r="S37" s="148"/>
      <c r="T37" s="148"/>
      <c r="U37" s="148"/>
      <c r="V37" s="148"/>
      <c r="W37" s="148"/>
      <c r="AC37" s="5"/>
      <c r="AD37" s="5"/>
      <c r="AE37" s="5"/>
      <c r="AF37" s="5"/>
      <c r="AG37" s="5"/>
      <c r="AH37" s="5"/>
      <c r="AI37" s="5"/>
      <c r="AJ37" s="5"/>
      <c r="AK37" s="5"/>
      <c r="AL37" s="5"/>
      <c r="AM37" s="5"/>
      <c r="AN37" s="5"/>
      <c r="AO37" s="5"/>
      <c r="AP37" s="5"/>
      <c r="AQ37" s="5"/>
      <c r="AR37" s="5"/>
    </row>
    <row r="38" spans="1:45" s="3" customFormat="1" x14ac:dyDescent="0.2">
      <c r="A38" s="145"/>
      <c r="F38" s="148"/>
      <c r="G38" s="156"/>
      <c r="H38" s="156"/>
      <c r="I38" s="156"/>
      <c r="J38" s="156"/>
      <c r="K38" s="156"/>
      <c r="L38" s="156"/>
      <c r="M38" s="156"/>
      <c r="N38" s="156"/>
      <c r="O38" s="156"/>
      <c r="P38" s="156"/>
      <c r="Q38" s="156"/>
      <c r="R38" s="156"/>
      <c r="S38" s="156"/>
      <c r="T38" s="156"/>
      <c r="U38" s="156"/>
      <c r="V38" s="156"/>
      <c r="W38" s="156"/>
      <c r="AC38" s="5"/>
      <c r="AD38" s="5"/>
      <c r="AE38" s="5"/>
      <c r="AF38" s="5"/>
      <c r="AG38" s="5"/>
      <c r="AH38" s="5"/>
      <c r="AI38" s="5"/>
      <c r="AJ38" s="5"/>
      <c r="AK38" s="5"/>
      <c r="AL38" s="5"/>
      <c r="AM38" s="5"/>
      <c r="AN38" s="5"/>
      <c r="AO38" s="5"/>
      <c r="AP38" s="5"/>
      <c r="AQ38" s="5"/>
      <c r="AR38" s="5"/>
    </row>
    <row r="39" spans="1:45" s="3" customFormat="1" x14ac:dyDescent="0.2">
      <c r="A39" s="11"/>
      <c r="B39" s="11"/>
      <c r="C39" s="11"/>
      <c r="D39" s="11"/>
      <c r="E39" s="11"/>
      <c r="F39" s="44"/>
      <c r="G39" s="158"/>
      <c r="H39" s="158"/>
      <c r="I39" s="158"/>
      <c r="J39" s="158"/>
      <c r="K39" s="158"/>
      <c r="L39" s="158"/>
      <c r="M39" s="158"/>
      <c r="N39" s="158"/>
      <c r="O39" s="158"/>
      <c r="P39" s="158"/>
      <c r="Q39" s="158"/>
      <c r="R39" s="158"/>
      <c r="S39" s="158"/>
      <c r="T39" s="158"/>
      <c r="U39" s="158"/>
      <c r="V39" s="159"/>
      <c r="W39" s="158"/>
      <c r="AC39" s="5"/>
      <c r="AD39" s="5"/>
      <c r="AE39" s="5"/>
      <c r="AF39" s="5"/>
      <c r="AG39" s="5"/>
      <c r="AH39" s="5"/>
      <c r="AI39" s="5"/>
      <c r="AJ39" s="5"/>
      <c r="AK39" s="5"/>
      <c r="AL39" s="5"/>
      <c r="AM39" s="5"/>
      <c r="AN39" s="5"/>
      <c r="AO39" s="5"/>
      <c r="AP39" s="5"/>
      <c r="AQ39" s="5"/>
      <c r="AR39" s="5"/>
    </row>
    <row r="40" spans="1:45" s="3" customFormat="1" ht="15" x14ac:dyDescent="0.25">
      <c r="A40" s="44" t="s">
        <v>208</v>
      </c>
      <c r="B40"/>
      <c r="C40" s="30"/>
      <c r="D40" s="171">
        <f>'6. DL finanšu_analīze'!F3</f>
        <v>0.04</v>
      </c>
      <c r="F40" s="44"/>
      <c r="G40" s="158"/>
      <c r="H40" s="158"/>
      <c r="I40" s="158"/>
      <c r="J40" s="158"/>
      <c r="K40" s="158"/>
      <c r="L40" s="158"/>
      <c r="M40" s="158"/>
      <c r="N40" s="158"/>
      <c r="O40" s="158"/>
      <c r="P40" s="158"/>
      <c r="Q40" s="158"/>
      <c r="R40" s="158"/>
      <c r="S40" s="158"/>
      <c r="T40" s="158"/>
      <c r="U40" s="158"/>
      <c r="V40" s="158"/>
      <c r="W40" s="158"/>
      <c r="AC40" s="5"/>
      <c r="AD40" s="5"/>
      <c r="AE40" s="5"/>
      <c r="AF40" s="5"/>
      <c r="AG40" s="5"/>
      <c r="AH40" s="5"/>
      <c r="AI40" s="5"/>
      <c r="AJ40" s="5"/>
      <c r="AK40" s="5"/>
      <c r="AL40" s="5"/>
      <c r="AM40" s="5"/>
      <c r="AN40" s="5"/>
      <c r="AO40" s="5"/>
      <c r="AP40" s="5"/>
      <c r="AQ40" s="5"/>
      <c r="AR40" s="5"/>
    </row>
    <row r="41" spans="1:45" s="3" customFormat="1" ht="15" customHeight="1" x14ac:dyDescent="0.2">
      <c r="A41" s="736" t="s">
        <v>445</v>
      </c>
      <c r="B41" s="736"/>
      <c r="C41" s="736"/>
      <c r="D41" s="179" t="s">
        <v>197</v>
      </c>
      <c r="E41" s="179" t="s">
        <v>112</v>
      </c>
      <c r="F41" s="169">
        <f>'6. DL finanšu_analīze'!H6</f>
        <v>2023</v>
      </c>
      <c r="G41" s="169">
        <f>'6. DL finanšu_analīze'!I6</f>
        <v>2024</v>
      </c>
      <c r="H41" s="169">
        <f>'6. DL finanšu_analīze'!J6</f>
        <v>2025</v>
      </c>
      <c r="I41" s="169">
        <f>'6. DL finanšu_analīze'!K6</f>
        <v>2026</v>
      </c>
      <c r="J41" s="169">
        <f>'6. DL finanšu_analīze'!L6</f>
        <v>2027</v>
      </c>
      <c r="K41" s="169">
        <f>'6. DL finanšu_analīze'!M6</f>
        <v>2028</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x14ac:dyDescent="0.2">
      <c r="A42" s="164" t="s">
        <v>446</v>
      </c>
      <c r="B42" s="46" t="s">
        <v>442</v>
      </c>
      <c r="C42" s="165" t="s">
        <v>58</v>
      </c>
      <c r="D42" s="172">
        <f>F42+NPV($D$40,G42:K42)</f>
        <v>0</v>
      </c>
      <c r="E42" s="172">
        <f>SUM(F42:K42)</f>
        <v>0</v>
      </c>
      <c r="F42" s="166">
        <f>'1.1.B. Iesniedzējs'!H39-'1.1.B. Iesniedzējs'!H35+'1.2.1.B. Partneris-1'!H39-'1.2.1.B. Partneris-1'!H35+'1.2.2.B. Partneris-2'!H39-'1.2.2.B. Partneris-2'!H35</f>
        <v>0</v>
      </c>
      <c r="G42" s="166">
        <f>'1.1.B. Iesniedzējs'!J39-'1.1.B. Iesniedzējs'!J35+'1.2.1.B. Partneris-1'!J39-'1.2.1.B. Partneris-1'!J35+'1.2.2.B. Partneris-2'!J39-'1.2.2.B. Partneris-2'!J35</f>
        <v>0</v>
      </c>
      <c r="H42" s="166">
        <f>'1.1.B. Iesniedzējs'!L39-'1.1.B. Iesniedzējs'!L35+'1.2.1.B. Partneris-1'!L39-'1.2.1.B. Partneris-1'!L35+'1.2.2.B. Partneris-2'!L39-'1.2.2.B. Partneris-2'!L35</f>
        <v>0</v>
      </c>
      <c r="I42" s="166">
        <f>'1.1.B. Iesniedzējs'!N39-'1.1.B. Iesniedzējs'!N35+'1.2.1.B. Partneris-1'!N39-'1.2.1.B. Partneris-1'!N35+'1.2.2.B. Partneris-2'!N39-'1.2.2.B. Partneris-2'!N35</f>
        <v>0</v>
      </c>
      <c r="J42" s="166">
        <f>'1.1.B. Iesniedzējs'!P39-'1.1.B. Iesniedzējs'!P35+'1.2.1.B. Partneris-1'!P39-'1.2.1.B. Partneris-1'!P35+'1.2.2.B. Partneris-2'!P39-'1.2.2.B. Partneris-2'!P35</f>
        <v>0</v>
      </c>
      <c r="K42" s="166">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x14ac:dyDescent="0.2">
      <c r="A43" s="32"/>
      <c r="B43" s="30"/>
      <c r="C43" s="34"/>
      <c r="D43" s="34"/>
      <c r="E43" s="34"/>
      <c r="F43" s="167"/>
      <c r="G43" s="167"/>
      <c r="H43" s="167"/>
      <c r="I43" s="167"/>
      <c r="J43" s="167"/>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x14ac:dyDescent="0.25">
      <c r="A44" s="736" t="s">
        <v>447</v>
      </c>
      <c r="B44" s="736"/>
      <c r="C44" s="736"/>
      <c r="D44" s="179"/>
      <c r="E44" s="179"/>
      <c r="F44" s="41"/>
      <c r="G44" s="41"/>
      <c r="H44" s="41"/>
      <c r="I44" s="41"/>
      <c r="J44" s="41"/>
      <c r="K44" s="41"/>
      <c r="L44" s="11"/>
      <c r="M44" s="11"/>
      <c r="N44" s="11"/>
      <c r="O44" s="11"/>
      <c r="P44" s="11"/>
      <c r="Q44" s="11"/>
      <c r="R44" s="11"/>
      <c r="S44" s="11"/>
      <c r="T44" s="11"/>
      <c r="U44" s="11"/>
      <c r="V44" s="11"/>
      <c r="W44" s="11"/>
      <c r="X44" s="5"/>
    </row>
    <row r="45" spans="1:45" s="3" customFormat="1" x14ac:dyDescent="0.2">
      <c r="A45" s="164" t="s">
        <v>446</v>
      </c>
      <c r="B45" s="46" t="s">
        <v>448</v>
      </c>
      <c r="C45" s="165" t="s">
        <v>58</v>
      </c>
      <c r="D45" s="172">
        <f>F45+NPV($D$40,G45:K45)</f>
        <v>0</v>
      </c>
      <c r="E45" s="172">
        <f>SUM(F45:K45)</f>
        <v>0</v>
      </c>
      <c r="F45" s="168">
        <f>'1.3.1. Atbalsts-14.vai 41.p.'!H36+'1.3.2. Atbalsts-14.vai 41.p.'!H36</f>
        <v>0</v>
      </c>
      <c r="G45" s="168">
        <f>'1.3.1. Atbalsts-14.vai 41.p.'!J36+'1.3.2. Atbalsts-14.vai 41.p.'!J36</f>
        <v>0</v>
      </c>
      <c r="H45" s="168">
        <f>'1.3.1. Atbalsts-14.vai 41.p.'!L36+'1.3.2. Atbalsts-14.vai 41.p.'!L36</f>
        <v>0</v>
      </c>
      <c r="I45" s="168">
        <f>'1.3.1. Atbalsts-14.vai 41.p.'!N36+'1.3.2. Atbalsts-14.vai 41.p.'!N36</f>
        <v>0</v>
      </c>
      <c r="J45" s="168">
        <f>'1.3.1. Atbalsts-14.vai 41.p.'!P36+'1.3.2. Atbalsts-14.vai 41.p.'!P36</f>
        <v>0</v>
      </c>
      <c r="K45" s="168">
        <f>'1.3.1. Atbalsts-14.vai 41.p.'!R36+'1.3.2. Atbalsts-14.vai 41.p.'!R36</f>
        <v>0</v>
      </c>
      <c r="L45" s="5"/>
      <c r="M45" s="5"/>
      <c r="N45" s="5"/>
      <c r="O45" s="5"/>
      <c r="P45" s="5"/>
      <c r="Q45" s="5"/>
      <c r="R45" s="5"/>
      <c r="S45" s="5"/>
      <c r="T45" s="5"/>
      <c r="U45" s="5"/>
      <c r="V45" s="5"/>
      <c r="W45" s="5"/>
      <c r="X45" s="5"/>
    </row>
    <row r="46" spans="1:45" s="3" customFormat="1" x14ac:dyDescent="0.2">
      <c r="A46" s="11"/>
      <c r="B46" s="11"/>
      <c r="C46" s="11"/>
      <c r="D46" s="11"/>
      <c r="E46" s="11"/>
    </row>
    <row r="47" spans="1:45" s="3" customFormat="1" x14ac:dyDescent="0.2"/>
    <row r="48" spans="1:45"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sheetData>
  <sheetProtection algorithmName="SHA-512" hashValue="zz7Vc8oSPUVp+OKJ8c3BNarWli6/2MO9qVVop7zDAeTApUWQQJztbG4gcTodtRtPt5Rv35e/fDujLVzDRxstww==" saltValue="6st9lYYx85x5SpN1sFefrg==" spinCount="100000" sheet="1" formatCells="0" formatColumns="0" formatRows="0" insertColumns="0" insertRows="0" insertHyperlinks="0" deleteColumns="0" deleteRows="0" sort="0" autoFilter="0" pivotTables="0"/>
  <mergeCells count="16">
    <mergeCell ref="A1:B1"/>
    <mergeCell ref="A2:C2"/>
    <mergeCell ref="A3:A4"/>
    <mergeCell ref="B3:B4"/>
    <mergeCell ref="C3:D3"/>
    <mergeCell ref="A41:C41"/>
    <mergeCell ref="A44:C44"/>
    <mergeCell ref="Q3:R3"/>
    <mergeCell ref="S3:T3"/>
    <mergeCell ref="U3:V3"/>
    <mergeCell ref="G3:H3"/>
    <mergeCell ref="I3:J3"/>
    <mergeCell ref="K3:L3"/>
    <mergeCell ref="M3:N3"/>
    <mergeCell ref="O3:P3"/>
    <mergeCell ref="E3:F3"/>
  </mergeCells>
  <conditionalFormatting sqref="C5:C34 G5:V5">
    <cfRule type="containsText" dxfId="10" priority="3" stopIfTrue="1" operator="containsText" text="PĀRSNIEGTAS IZMAKSAS">
      <formula>NOT(ISERROR(SEARCH("PĀRSNIEGTAS IZMAKSAS",C5)))</formula>
    </cfRule>
  </conditionalFormatting>
  <conditionalFormatting sqref="G6:V34">
    <cfRule type="containsText" dxfId="9"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19" sqref="B19"/>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741" t="s">
        <v>428</v>
      </c>
      <c r="B1" s="741"/>
      <c r="C1" s="741"/>
      <c r="D1" s="741"/>
      <c r="E1" s="741"/>
    </row>
    <row r="2" spans="1:29" x14ac:dyDescent="0.2">
      <c r="A2" s="105"/>
      <c r="B2" s="105"/>
      <c r="C2" s="105"/>
      <c r="D2" s="105"/>
      <c r="E2" s="105"/>
    </row>
    <row r="3" spans="1:29" s="124" customFormat="1" hidden="1" x14ac:dyDescent="0.2">
      <c r="A3" s="16">
        <v>1</v>
      </c>
      <c r="B3" s="17" t="s">
        <v>418</v>
      </c>
      <c r="C3" s="121" t="s">
        <v>419</v>
      </c>
      <c r="D3" s="123" t="s">
        <v>420</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5"/>
      <c r="B4" s="126"/>
      <c r="C4" s="126"/>
      <c r="D4" s="127"/>
    </row>
    <row r="5" spans="1:29" s="131" customFormat="1" hidden="1" x14ac:dyDescent="0.2">
      <c r="A5" s="128"/>
      <c r="B5" s="129"/>
      <c r="C5" s="129"/>
      <c r="D5" s="130"/>
      <c r="E5" s="4"/>
      <c r="F5" s="4"/>
      <c r="G5" s="4"/>
      <c r="H5" s="4"/>
      <c r="I5" s="4"/>
      <c r="J5" s="4"/>
      <c r="K5" s="4"/>
      <c r="L5" s="4"/>
    </row>
    <row r="6" spans="1:29" hidden="1" x14ac:dyDescent="0.2">
      <c r="A6" s="3"/>
      <c r="B6" s="3"/>
      <c r="C6" s="3"/>
      <c r="D6" s="3"/>
    </row>
    <row r="7" spans="1:29" s="124" customFormat="1" hidden="1" x14ac:dyDescent="0.2">
      <c r="A7" s="16">
        <v>2</v>
      </c>
      <c r="B7" s="17" t="s">
        <v>421</v>
      </c>
      <c r="C7" s="17"/>
      <c r="D7" s="121" t="s">
        <v>422</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32"/>
      <c r="B8" s="132"/>
      <c r="C8" s="132"/>
      <c r="D8" s="133"/>
    </row>
    <row r="9" spans="1:29" hidden="1" x14ac:dyDescent="0.2">
      <c r="A9" s="132"/>
      <c r="B9" s="132"/>
      <c r="C9" s="132"/>
      <c r="D9" s="133"/>
    </row>
    <row r="10" spans="1:29" hidden="1" x14ac:dyDescent="0.2">
      <c r="A10" s="135"/>
      <c r="B10" s="136"/>
      <c r="C10" s="135"/>
      <c r="D10" s="137"/>
    </row>
    <row r="11" spans="1:29" hidden="1" x14ac:dyDescent="0.2">
      <c r="A11" s="135"/>
      <c r="B11" s="136"/>
      <c r="C11" s="135"/>
      <c r="D11" s="137"/>
    </row>
    <row r="12" spans="1:29" hidden="1" x14ac:dyDescent="0.2">
      <c r="A12" s="16">
        <v>3</v>
      </c>
      <c r="B12" s="17" t="s">
        <v>423</v>
      </c>
      <c r="C12" s="17"/>
      <c r="D12" s="121" t="s">
        <v>424</v>
      </c>
      <c r="G12" s="138"/>
      <c r="I12" s="138"/>
    </row>
    <row r="13" spans="1:29" hidden="1" x14ac:dyDescent="0.2">
      <c r="A13" s="132"/>
      <c r="B13" s="742"/>
      <c r="C13" s="743"/>
      <c r="D13" s="139"/>
      <c r="E13" s="140"/>
    </row>
    <row r="14" spans="1:29" hidden="1" x14ac:dyDescent="0.2">
      <c r="A14" s="132"/>
      <c r="B14" s="742"/>
      <c r="C14" s="743"/>
      <c r="D14" s="139"/>
      <c r="E14" s="93"/>
    </row>
    <row r="15" spans="1:29" hidden="1" x14ac:dyDescent="0.2">
      <c r="B15" s="134"/>
      <c r="D15" s="93"/>
    </row>
    <row r="16" spans="1:29" x14ac:dyDescent="0.2">
      <c r="A16" s="16">
        <v>1</v>
      </c>
      <c r="B16" s="17" t="s">
        <v>425</v>
      </c>
      <c r="C16" s="17"/>
      <c r="D16" s="142" t="s">
        <v>422</v>
      </c>
    </row>
    <row r="17" spans="1:4" x14ac:dyDescent="0.2">
      <c r="A17" s="132" t="s">
        <v>2</v>
      </c>
      <c r="B17" s="742" t="s">
        <v>426</v>
      </c>
      <c r="C17" s="743"/>
      <c r="D17" s="141" t="str">
        <f>IF('11. DL PIV 4.pielikums'!C90&gt;=0,"IZPILDĪTS KRITĒRIJS","NAV IZPILDĪTS KRITĒRIJS")</f>
        <v>IZPILDĪTS KRITĒRIJS</v>
      </c>
    </row>
    <row r="18" spans="1:4" x14ac:dyDescent="0.2">
      <c r="A18" s="132" t="s">
        <v>4</v>
      </c>
      <c r="B18" s="742" t="s">
        <v>427</v>
      </c>
      <c r="C18" s="743"/>
      <c r="D18" s="141" t="e">
        <f>IF('11. DL PIV 4.pielikums'!C89&gt;'11. DL PIV 4.pielikums'!C88,"IZPILDĪTS KRITĒRIJS","NAV IZPILDĪTS KRITĒRIJS")</f>
        <v>#NUM!</v>
      </c>
    </row>
  </sheetData>
  <sheetProtection algorithmName="SHA-512" hashValue="XtgfJY3fDyPp195Lmz3A7Ij9Fk9VMQLOu10RMeO8EjiGLmRQBcD6/XPdr3yCmOxlo9WYbeAXLTpFgzMAcuZ9Lg==" saltValue="HisZee+3sIEGVCSflrvAkQ==" spinCount="100000" sheet="1" formatCells="0" formatColumns="0" formatRows="0" insertColumns="0" insertRows="0" insertHyperlinks="0" deleteColumns="0" deleteRows="0" sort="0" autoFilter="0" pivotTables="0"/>
  <mergeCells count="5">
    <mergeCell ref="A1:E1"/>
    <mergeCell ref="B13:C13"/>
    <mergeCell ref="B14:C14"/>
    <mergeCell ref="B17:C17"/>
    <mergeCell ref="B18:C18"/>
  </mergeCells>
  <conditionalFormatting sqref="D8 D13:D14">
    <cfRule type="cellIs" dxfId="8" priority="10" stopIfTrue="1" operator="equal">
      <formula>"NAV IZPILDĪTS KRITĒRIJS"</formula>
    </cfRule>
  </conditionalFormatting>
  <conditionalFormatting sqref="D13:D14">
    <cfRule type="containsText" dxfId="7" priority="8" operator="containsText" text="NAV IZPILDĪTS KRITĒRIJS">
      <formula>NOT(ISERROR(SEARCH("NAV IZPILDĪTS KRITĒRIJS",D13)))</formula>
    </cfRule>
  </conditionalFormatting>
  <conditionalFormatting sqref="D17:D18">
    <cfRule type="cellIs" dxfId="6" priority="7" stopIfTrue="1" operator="equal">
      <formula>"NAV IZPILDĪTS KRITĒRIJS"</formula>
    </cfRule>
  </conditionalFormatting>
  <conditionalFormatting sqref="D17:D18">
    <cfRule type="containsText" dxfId="5" priority="6" operator="containsText" text="PĀRSNIEGTAS IZMAKSAS">
      <formula>NOT(ISERROR(SEARCH("PĀRSNIEGTAS IZMAKSAS",D17)))</formula>
    </cfRule>
  </conditionalFormatting>
  <conditionalFormatting sqref="D17:D18">
    <cfRule type="containsText" dxfId="4" priority="5" operator="containsText" text="NAV IZPILDĪTS KRITĒRIJS">
      <formula>NOT(ISERROR(SEARCH("NAV IZPILDĪTS KRITĒRIJS",D17)))</formula>
    </cfRule>
  </conditionalFormatting>
  <conditionalFormatting sqref="D17">
    <cfRule type="cellIs" dxfId="3" priority="4" stopIfTrue="1" operator="equal">
      <formula>"NAV IZPILDĪTS KRITĒRIJS"</formula>
    </cfRule>
  </conditionalFormatting>
  <conditionalFormatting sqref="D17">
    <cfRule type="containsText" dxfId="2" priority="3" operator="containsText" text="PĀRSNIEGTAS IZMAKSAS">
      <formula>NOT(ISERROR(SEARCH("PĀRSNIEGTAS IZMAKSAS",D17)))</formula>
    </cfRule>
  </conditionalFormatting>
  <conditionalFormatting sqref="D17">
    <cfRule type="containsText" dxfId="1" priority="2" operator="containsText" text="NAV IZPILDĪTS KRITĒRIJS">
      <formula>NOT(ISERROR(SEARCH("NAV IZPILDĪTS KRITĒRIJS",D17)))</formula>
    </cfRule>
  </conditionalFormatting>
  <conditionalFormatting sqref="D9">
    <cfRule type="cellIs" dxfId="0" priority="1"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zoomScale="90" zoomScaleNormal="90" workbookViewId="0">
      <selection activeCell="N17" sqref="N17"/>
    </sheetView>
  </sheetViews>
  <sheetFormatPr defaultRowHeight="15" x14ac:dyDescent="0.25"/>
  <cols>
    <col min="1" max="1" width="12.5703125" customWidth="1"/>
    <col min="4" max="11" width="13.28515625" customWidth="1"/>
    <col min="12" max="54" width="12" customWidth="1"/>
  </cols>
  <sheetData>
    <row r="1" spans="1:11" ht="26.25" x14ac:dyDescent="0.4">
      <c r="A1" s="595" t="s">
        <v>455</v>
      </c>
    </row>
    <row r="2" spans="1:11" ht="12.75" customHeight="1" x14ac:dyDescent="0.25"/>
    <row r="3" spans="1:11" x14ac:dyDescent="0.25">
      <c r="A3" s="596" t="s">
        <v>456</v>
      </c>
    </row>
    <row r="5" spans="1:11" ht="21" x14ac:dyDescent="0.35">
      <c r="A5" s="106" t="s">
        <v>341</v>
      </c>
      <c r="B5" s="106"/>
    </row>
    <row r="6" spans="1:11" x14ac:dyDescent="0.25">
      <c r="A6" s="744" t="s">
        <v>342</v>
      </c>
      <c r="B6" s="744"/>
      <c r="C6" s="744"/>
      <c r="D6" s="744"/>
      <c r="E6" s="744"/>
      <c r="F6" s="744"/>
      <c r="G6" s="744"/>
      <c r="H6" s="744"/>
      <c r="I6" s="744"/>
    </row>
    <row r="7" spans="1:11" x14ac:dyDescent="0.25">
      <c r="A7" s="744"/>
      <c r="B7" s="744"/>
      <c r="C7" s="744"/>
      <c r="D7" s="744"/>
      <c r="E7" s="744"/>
      <c r="F7" s="744"/>
      <c r="G7" s="744"/>
      <c r="H7" s="744"/>
      <c r="I7" s="744"/>
    </row>
    <row r="8" spans="1:11" x14ac:dyDescent="0.25">
      <c r="A8" s="744"/>
      <c r="B8" s="744"/>
      <c r="C8" s="744"/>
      <c r="D8" s="744"/>
      <c r="E8" s="744"/>
      <c r="F8" s="744"/>
      <c r="G8" s="744"/>
      <c r="H8" s="744"/>
      <c r="I8" s="744"/>
    </row>
    <row r="9" spans="1:11" x14ac:dyDescent="0.25">
      <c r="A9" t="s">
        <v>354</v>
      </c>
      <c r="D9" s="111"/>
      <c r="E9" s="111"/>
      <c r="F9" s="111"/>
      <c r="G9" s="111"/>
      <c r="H9" s="111"/>
      <c r="I9" s="111"/>
    </row>
    <row r="10" spans="1:11" x14ac:dyDescent="0.25">
      <c r="A10" t="s">
        <v>343</v>
      </c>
      <c r="D10" s="109">
        <f>'1.1.A. Iesniedzējs'!D21+'1.2.1.C. Partneris-1'!D21+'1.2.2.C. Partneris-2'!D21</f>
        <v>0</v>
      </c>
      <c r="E10" t="s">
        <v>344</v>
      </c>
    </row>
    <row r="11" spans="1:11" x14ac:dyDescent="0.25">
      <c r="A11" t="s">
        <v>345</v>
      </c>
      <c r="D11" s="109">
        <v>50</v>
      </c>
      <c r="E11" t="s">
        <v>346</v>
      </c>
    </row>
    <row r="12" spans="1:11" x14ac:dyDescent="0.25">
      <c r="A12" t="s">
        <v>347</v>
      </c>
      <c r="D12" s="108">
        <f>100/D11</f>
        <v>2</v>
      </c>
      <c r="E12" t="s">
        <v>59</v>
      </c>
    </row>
    <row r="13" spans="1:11" x14ac:dyDescent="0.25">
      <c r="A13" t="s">
        <v>348</v>
      </c>
      <c r="D13" s="107">
        <f>D10*D12/100</f>
        <v>0</v>
      </c>
      <c r="E13" t="s">
        <v>344</v>
      </c>
    </row>
    <row r="14" spans="1:11" x14ac:dyDescent="0.25">
      <c r="A14" t="s">
        <v>355</v>
      </c>
      <c r="D14" s="109">
        <v>30</v>
      </c>
      <c r="E14" t="s">
        <v>346</v>
      </c>
      <c r="K14" s="592"/>
    </row>
    <row r="15" spans="1:11" x14ac:dyDescent="0.25">
      <c r="A15" t="s">
        <v>352</v>
      </c>
      <c r="D15" s="109">
        <v>2</v>
      </c>
      <c r="E15" t="s">
        <v>346</v>
      </c>
    </row>
    <row r="16" spans="1:11" x14ac:dyDescent="0.25">
      <c r="A16" t="s">
        <v>353</v>
      </c>
      <c r="D16" s="107">
        <f>D13*(D14-D15)</f>
        <v>0</v>
      </c>
      <c r="E16" t="s">
        <v>344</v>
      </c>
    </row>
    <row r="17" spans="1:34" x14ac:dyDescent="0.25">
      <c r="A17" s="49" t="s">
        <v>349</v>
      </c>
      <c r="B17" s="49"/>
      <c r="C17" s="49"/>
      <c r="D17" s="110">
        <f>D10-D16</f>
        <v>0</v>
      </c>
      <c r="E17" s="49" t="s">
        <v>344</v>
      </c>
    </row>
    <row r="19" spans="1:34" x14ac:dyDescent="0.25">
      <c r="A19" s="744" t="s">
        <v>350</v>
      </c>
      <c r="B19" s="744"/>
      <c r="C19" s="744"/>
      <c r="D19" s="744"/>
      <c r="E19" s="744"/>
      <c r="F19" s="744"/>
      <c r="G19" s="744"/>
      <c r="H19" s="744"/>
      <c r="I19" s="744"/>
      <c r="K19" s="592"/>
    </row>
    <row r="20" spans="1:34" x14ac:dyDescent="0.25">
      <c r="A20" s="744"/>
      <c r="B20" s="744"/>
      <c r="C20" s="744"/>
      <c r="D20" s="744"/>
      <c r="E20" s="744"/>
      <c r="F20" s="744"/>
      <c r="G20" s="744"/>
      <c r="H20" s="744"/>
      <c r="I20" s="744"/>
    </row>
    <row r="21" spans="1:34" x14ac:dyDescent="0.25">
      <c r="A21" s="744"/>
      <c r="B21" s="744"/>
      <c r="C21" s="744"/>
      <c r="D21" s="744"/>
      <c r="E21" s="744"/>
      <c r="F21" s="744"/>
      <c r="G21" s="744"/>
      <c r="H21" s="744"/>
      <c r="I21" s="744"/>
    </row>
    <row r="22" spans="1:34" x14ac:dyDescent="0.25">
      <c r="A22" s="744"/>
      <c r="B22" s="744"/>
      <c r="C22" s="744"/>
      <c r="D22" s="744"/>
      <c r="E22" s="744"/>
      <c r="F22" s="744"/>
      <c r="G22" s="744"/>
      <c r="H22" s="744"/>
      <c r="I22" s="744"/>
    </row>
    <row r="23" spans="1:34" x14ac:dyDescent="0.25">
      <c r="A23" s="744"/>
      <c r="B23" s="744"/>
      <c r="C23" s="744"/>
      <c r="D23" s="744"/>
      <c r="E23" s="744"/>
      <c r="F23" s="744"/>
      <c r="G23" s="744"/>
      <c r="H23" s="744"/>
      <c r="I23" s="744"/>
    </row>
    <row r="24" spans="1:34" ht="15.95" customHeight="1" x14ac:dyDescent="0.25">
      <c r="A24" t="s">
        <v>354</v>
      </c>
      <c r="C24" s="593"/>
      <c r="D24" s="745" t="s">
        <v>451</v>
      </c>
      <c r="E24" s="745"/>
      <c r="F24" s="745"/>
      <c r="G24" s="593"/>
      <c r="H24" s="593"/>
      <c r="I24" s="593"/>
    </row>
    <row r="25" spans="1:34" x14ac:dyDescent="0.25">
      <c r="A25" t="s">
        <v>452</v>
      </c>
      <c r="D25" s="591"/>
      <c r="E25" s="111"/>
      <c r="F25" s="111"/>
      <c r="G25" s="111"/>
      <c r="H25" s="111"/>
      <c r="I25" s="111"/>
    </row>
    <row r="26" spans="1:34" x14ac:dyDescent="0.25">
      <c r="A26" t="s">
        <v>345</v>
      </c>
      <c r="D26" s="109">
        <v>30</v>
      </c>
      <c r="E26" t="s">
        <v>346</v>
      </c>
    </row>
    <row r="27" spans="1:34" x14ac:dyDescent="0.25">
      <c r="A27" t="s">
        <v>355</v>
      </c>
      <c r="D27" s="109">
        <v>15</v>
      </c>
      <c r="E27" t="s">
        <v>346</v>
      </c>
    </row>
    <row r="28" spans="1:34" x14ac:dyDescent="0.25">
      <c r="A28" t="s">
        <v>111</v>
      </c>
      <c r="E28">
        <f>'3. DL invest.n.pl.AR pr.'!F5</f>
        <v>2023</v>
      </c>
      <c r="F28">
        <f>'3. DL invest.n.pl.AR pr.'!G5</f>
        <v>2024</v>
      </c>
      <c r="G28">
        <f>'3. DL invest.n.pl.AR pr.'!H5</f>
        <v>2025</v>
      </c>
      <c r="H28">
        <f>'3. DL invest.n.pl.AR pr.'!I5</f>
        <v>2026</v>
      </c>
      <c r="I28">
        <f>'3. DL invest.n.pl.AR pr.'!J5</f>
        <v>2027</v>
      </c>
      <c r="J28">
        <f>'3. DL invest.n.pl.AR pr.'!K5</f>
        <v>2028</v>
      </c>
      <c r="K28">
        <f>'3. DL invest.n.pl.AR pr.'!L5</f>
        <v>2029</v>
      </c>
      <c r="L28">
        <f>'3. DL invest.n.pl.AR pr.'!M5</f>
        <v>2030</v>
      </c>
      <c r="M28">
        <f>'3. DL invest.n.pl.AR pr.'!N5</f>
        <v>2031</v>
      </c>
      <c r="N28">
        <f>'3. DL invest.n.pl.AR pr.'!O5</f>
        <v>2032</v>
      </c>
      <c r="O28">
        <f>'3. DL invest.n.pl.AR pr.'!P5</f>
        <v>2033</v>
      </c>
      <c r="P28">
        <f>'3. DL invest.n.pl.AR pr.'!Q5</f>
        <v>2034</v>
      </c>
      <c r="Q28">
        <f>'3. DL invest.n.pl.AR pr.'!R5</f>
        <v>2035</v>
      </c>
      <c r="R28">
        <f>'3. DL invest.n.pl.AR pr.'!S5</f>
        <v>2036</v>
      </c>
      <c r="S28">
        <f>'3. DL invest.n.pl.AR pr.'!T5</f>
        <v>2037</v>
      </c>
      <c r="T28">
        <f>'3. DL invest.n.pl.AR pr.'!U5</f>
        <v>2038</v>
      </c>
      <c r="U28">
        <f>'3. DL invest.n.pl.AR pr.'!V5</f>
        <v>2039</v>
      </c>
      <c r="V28">
        <f>'3. DL invest.n.pl.AR pr.'!W5</f>
        <v>2040</v>
      </c>
      <c r="W28">
        <f>'3. DL invest.n.pl.AR pr.'!X5</f>
        <v>2041</v>
      </c>
      <c r="X28">
        <f>'3. DL invest.n.pl.AR pr.'!Y5</f>
        <v>2042</v>
      </c>
      <c r="Y28">
        <f>'3. DL invest.n.pl.AR pr.'!Z5</f>
        <v>2043</v>
      </c>
      <c r="Z28">
        <f>'3. DL invest.n.pl.AR pr.'!AA5</f>
        <v>2044</v>
      </c>
      <c r="AA28">
        <f>'3. DL invest.n.pl.AR pr.'!AB5</f>
        <v>2045</v>
      </c>
      <c r="AB28">
        <f>'3. DL invest.n.pl.AR pr.'!AC5</f>
        <v>2046</v>
      </c>
      <c r="AC28">
        <f>'3. DL invest.n.pl.AR pr.'!AD5</f>
        <v>2047</v>
      </c>
      <c r="AD28">
        <f>'3. DL invest.n.pl.AR pr.'!AE5</f>
        <v>2048</v>
      </c>
      <c r="AE28">
        <f>'3. DL invest.n.pl.AR pr.'!AF5</f>
        <v>2049</v>
      </c>
      <c r="AF28">
        <f>'3. DL invest.n.pl.AR pr.'!AG5</f>
        <v>2050</v>
      </c>
      <c r="AG28">
        <f>'3. DL invest.n.pl.AR pr.'!AH5</f>
        <v>2051</v>
      </c>
      <c r="AH28">
        <f>'3. DL invest.n.pl.AR pr.'!AI5</f>
        <v>2052</v>
      </c>
    </row>
    <row r="29" spans="1:34" x14ac:dyDescent="0.25">
      <c r="A29" t="s">
        <v>356</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351</v>
      </c>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row>
    <row r="31" spans="1:34" x14ac:dyDescent="0.25">
      <c r="A31" s="49" t="s">
        <v>349</v>
      </c>
      <c r="D31" s="594">
        <f>NPV(4%,E30:AH30)</f>
        <v>0</v>
      </c>
      <c r="E31" s="49" t="s">
        <v>344</v>
      </c>
    </row>
    <row r="33" spans="1:54" ht="21" x14ac:dyDescent="0.35">
      <c r="A33" s="112" t="s">
        <v>360</v>
      </c>
    </row>
    <row r="34" spans="1:54" x14ac:dyDescent="0.25">
      <c r="A34" t="s">
        <v>361</v>
      </c>
      <c r="D34" s="113">
        <f>'4.DL Finansiālā ilgtspēja'!AI9</f>
        <v>0</v>
      </c>
      <c r="E34" t="s">
        <v>344</v>
      </c>
    </row>
    <row r="35" spans="1:54" x14ac:dyDescent="0.25">
      <c r="A35" t="s">
        <v>372</v>
      </c>
      <c r="D35" s="113">
        <f>'4.DL Finansiālā ilgtspēja'!$E$9</f>
        <v>0</v>
      </c>
      <c r="E35" s="113">
        <f>'4.DL Finansiālā ilgtspēja'!$F$9</f>
        <v>0</v>
      </c>
      <c r="F35" s="113">
        <f>'4.DL Finansiālā ilgtspēja'!$G$9</f>
        <v>0</v>
      </c>
      <c r="G35" s="113">
        <f>'4.DL Finansiālā ilgtspēja'!$H$9</f>
        <v>0</v>
      </c>
    </row>
    <row r="36" spans="1:54" x14ac:dyDescent="0.25">
      <c r="A36" t="s">
        <v>362</v>
      </c>
      <c r="D36" s="111">
        <v>10</v>
      </c>
      <c r="E36" t="s">
        <v>346</v>
      </c>
    </row>
    <row r="37" spans="1:54" x14ac:dyDescent="0.25">
      <c r="A37" t="s">
        <v>363</v>
      </c>
      <c r="D37" s="114">
        <v>3.2000000000000001E-2</v>
      </c>
      <c r="F37" s="115" t="s">
        <v>364</v>
      </c>
    </row>
    <row r="39" spans="1:54" x14ac:dyDescent="0.25">
      <c r="A39" t="s">
        <v>365</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366</v>
      </c>
      <c r="E40" s="116">
        <f>D35</f>
        <v>0</v>
      </c>
      <c r="F40" s="116">
        <f>IF((E40-E41)&gt;=E41,E40+E35-E41,0)</f>
        <v>0</v>
      </c>
      <c r="G40" s="116">
        <f>IF((F40-F41)&gt;=F41,F40+F35-F41,0)</f>
        <v>0</v>
      </c>
      <c r="H40" s="116">
        <f>IF((G40-G41)&gt;=G41,G40+G35-G41,0)</f>
        <v>0</v>
      </c>
      <c r="I40" s="116">
        <f>IF((H40-H41)&gt;=H41,H40-H41,0)</f>
        <v>0</v>
      </c>
      <c r="J40" s="116">
        <f>IF((I40-I41)&gt;=0.01,I40-I41,0)</f>
        <v>0</v>
      </c>
      <c r="K40" s="116">
        <f t="shared" ref="K40:BB40" si="1">IF((J40-J41)&gt;=0.01,J40-J41,0)</f>
        <v>0</v>
      </c>
      <c r="L40" s="116">
        <f t="shared" si="1"/>
        <v>0</v>
      </c>
      <c r="M40" s="116">
        <f t="shared" si="1"/>
        <v>0</v>
      </c>
      <c r="N40" s="116">
        <f t="shared" si="1"/>
        <v>0</v>
      </c>
      <c r="O40" s="116">
        <f t="shared" si="1"/>
        <v>0</v>
      </c>
      <c r="P40" s="116">
        <f t="shared" si="1"/>
        <v>0</v>
      </c>
      <c r="Q40" s="116">
        <f t="shared" si="1"/>
        <v>0</v>
      </c>
      <c r="R40" s="116">
        <f t="shared" si="1"/>
        <v>0</v>
      </c>
      <c r="S40" s="116">
        <f t="shared" si="1"/>
        <v>0</v>
      </c>
      <c r="T40" s="116">
        <f t="shared" si="1"/>
        <v>0</v>
      </c>
      <c r="U40" s="116">
        <f t="shared" si="1"/>
        <v>0</v>
      </c>
      <c r="V40" s="116">
        <f t="shared" si="1"/>
        <v>0</v>
      </c>
      <c r="W40" s="116">
        <f t="shared" si="1"/>
        <v>0</v>
      </c>
      <c r="X40" s="116">
        <f t="shared" si="1"/>
        <v>0</v>
      </c>
      <c r="Y40" s="116">
        <f t="shared" si="1"/>
        <v>0</v>
      </c>
      <c r="Z40" s="116">
        <f t="shared" si="1"/>
        <v>0</v>
      </c>
      <c r="AA40" s="116">
        <f t="shared" si="1"/>
        <v>0</v>
      </c>
      <c r="AB40" s="116">
        <f t="shared" si="1"/>
        <v>0</v>
      </c>
      <c r="AC40" s="116">
        <f t="shared" si="1"/>
        <v>0</v>
      </c>
      <c r="AD40" s="116">
        <f t="shared" si="1"/>
        <v>0</v>
      </c>
      <c r="AE40" s="116">
        <f t="shared" si="1"/>
        <v>0</v>
      </c>
      <c r="AF40" s="116">
        <f t="shared" si="1"/>
        <v>0</v>
      </c>
      <c r="AG40" s="116">
        <f t="shared" si="1"/>
        <v>0</v>
      </c>
      <c r="AH40" s="116">
        <f t="shared" si="1"/>
        <v>0</v>
      </c>
      <c r="AI40" s="116">
        <f t="shared" si="1"/>
        <v>0</v>
      </c>
      <c r="AJ40" s="116">
        <f t="shared" si="1"/>
        <v>0</v>
      </c>
      <c r="AK40" s="116">
        <f t="shared" si="1"/>
        <v>0</v>
      </c>
      <c r="AL40" s="116">
        <f t="shared" si="1"/>
        <v>0</v>
      </c>
      <c r="AM40" s="116">
        <f t="shared" si="1"/>
        <v>0</v>
      </c>
      <c r="AN40" s="116">
        <f t="shared" si="1"/>
        <v>0</v>
      </c>
      <c r="AO40" s="116">
        <f t="shared" si="1"/>
        <v>0</v>
      </c>
      <c r="AP40" s="116">
        <f t="shared" si="1"/>
        <v>0</v>
      </c>
      <c r="AQ40" s="116">
        <f t="shared" si="1"/>
        <v>0</v>
      </c>
      <c r="AR40" s="116">
        <f t="shared" si="1"/>
        <v>0</v>
      </c>
      <c r="AS40" s="116">
        <f t="shared" si="1"/>
        <v>0</v>
      </c>
      <c r="AT40" s="116">
        <f t="shared" si="1"/>
        <v>0</v>
      </c>
      <c r="AU40" s="116">
        <f t="shared" si="1"/>
        <v>0</v>
      </c>
      <c r="AV40" s="116">
        <f t="shared" si="1"/>
        <v>0</v>
      </c>
      <c r="AW40" s="116">
        <f t="shared" si="1"/>
        <v>0</v>
      </c>
      <c r="AX40" s="116">
        <f t="shared" si="1"/>
        <v>0</v>
      </c>
      <c r="AY40" s="116">
        <f t="shared" si="1"/>
        <v>0</v>
      </c>
      <c r="AZ40" s="116">
        <f t="shared" si="1"/>
        <v>0</v>
      </c>
      <c r="BA40" s="116">
        <f t="shared" si="1"/>
        <v>0</v>
      </c>
      <c r="BB40" s="116">
        <f t="shared" si="1"/>
        <v>0</v>
      </c>
    </row>
    <row r="41" spans="1:54" x14ac:dyDescent="0.25">
      <c r="A41" t="s">
        <v>367</v>
      </c>
      <c r="E41" s="116">
        <f>E40/D36</f>
        <v>0</v>
      </c>
      <c r="F41" s="116">
        <f>IF(F40&gt;0,E41+E35/(D36-1),0)</f>
        <v>0</v>
      </c>
      <c r="G41" s="116">
        <f>IF(G40&gt;0,F41+F35/(D36-2),0)</f>
        <v>0</v>
      </c>
      <c r="H41" s="116">
        <f>IF(H40&gt;0,G41+G35/(D36-3),0)</f>
        <v>0</v>
      </c>
      <c r="I41" s="116">
        <f t="shared" ref="I41:BB41" si="2">IF(I40&gt;0,H41,0)</f>
        <v>0</v>
      </c>
      <c r="J41" s="116">
        <f t="shared" si="2"/>
        <v>0</v>
      </c>
      <c r="K41" s="116">
        <f t="shared" si="2"/>
        <v>0</v>
      </c>
      <c r="L41" s="116">
        <f t="shared" si="2"/>
        <v>0</v>
      </c>
      <c r="M41" s="116">
        <f t="shared" si="2"/>
        <v>0</v>
      </c>
      <c r="N41" s="116">
        <f t="shared" si="2"/>
        <v>0</v>
      </c>
      <c r="O41" s="116">
        <f t="shared" si="2"/>
        <v>0</v>
      </c>
      <c r="P41" s="116">
        <f t="shared" si="2"/>
        <v>0</v>
      </c>
      <c r="Q41" s="116">
        <f t="shared" si="2"/>
        <v>0</v>
      </c>
      <c r="R41" s="116">
        <f t="shared" si="2"/>
        <v>0</v>
      </c>
      <c r="S41" s="116">
        <f t="shared" si="2"/>
        <v>0</v>
      </c>
      <c r="T41" s="116">
        <f t="shared" si="2"/>
        <v>0</v>
      </c>
      <c r="U41" s="116">
        <f t="shared" si="2"/>
        <v>0</v>
      </c>
      <c r="V41" s="116">
        <f t="shared" si="2"/>
        <v>0</v>
      </c>
      <c r="W41" s="116">
        <f t="shared" si="2"/>
        <v>0</v>
      </c>
      <c r="X41" s="116">
        <f t="shared" si="2"/>
        <v>0</v>
      </c>
      <c r="Y41" s="116">
        <f t="shared" si="2"/>
        <v>0</v>
      </c>
      <c r="Z41" s="116">
        <f t="shared" si="2"/>
        <v>0</v>
      </c>
      <c r="AA41" s="116">
        <f t="shared" si="2"/>
        <v>0</v>
      </c>
      <c r="AB41" s="116">
        <f t="shared" si="2"/>
        <v>0</v>
      </c>
      <c r="AC41" s="116">
        <f t="shared" si="2"/>
        <v>0</v>
      </c>
      <c r="AD41" s="116">
        <f t="shared" si="2"/>
        <v>0</v>
      </c>
      <c r="AE41" s="116">
        <f t="shared" si="2"/>
        <v>0</v>
      </c>
      <c r="AF41" s="116">
        <f t="shared" si="2"/>
        <v>0</v>
      </c>
      <c r="AG41" s="116">
        <f t="shared" si="2"/>
        <v>0</v>
      </c>
      <c r="AH41" s="116">
        <f t="shared" si="2"/>
        <v>0</v>
      </c>
      <c r="AI41" s="116">
        <f t="shared" si="2"/>
        <v>0</v>
      </c>
      <c r="AJ41" s="116">
        <f t="shared" si="2"/>
        <v>0</v>
      </c>
      <c r="AK41" s="116">
        <f t="shared" si="2"/>
        <v>0</v>
      </c>
      <c r="AL41" s="116">
        <f t="shared" si="2"/>
        <v>0</v>
      </c>
      <c r="AM41" s="116">
        <f t="shared" si="2"/>
        <v>0</v>
      </c>
      <c r="AN41" s="116">
        <f t="shared" si="2"/>
        <v>0</v>
      </c>
      <c r="AO41" s="116">
        <f t="shared" si="2"/>
        <v>0</v>
      </c>
      <c r="AP41" s="116">
        <f t="shared" si="2"/>
        <v>0</v>
      </c>
      <c r="AQ41" s="116">
        <f t="shared" si="2"/>
        <v>0</v>
      </c>
      <c r="AR41" s="116">
        <f t="shared" si="2"/>
        <v>0</v>
      </c>
      <c r="AS41" s="116">
        <f t="shared" si="2"/>
        <v>0</v>
      </c>
      <c r="AT41" s="116">
        <f t="shared" si="2"/>
        <v>0</v>
      </c>
      <c r="AU41" s="116">
        <f t="shared" si="2"/>
        <v>0</v>
      </c>
      <c r="AV41" s="116">
        <f t="shared" si="2"/>
        <v>0</v>
      </c>
      <c r="AW41" s="116">
        <f t="shared" si="2"/>
        <v>0</v>
      </c>
      <c r="AX41" s="116">
        <f t="shared" si="2"/>
        <v>0</v>
      </c>
      <c r="AY41" s="116">
        <f t="shared" si="2"/>
        <v>0</v>
      </c>
      <c r="AZ41" s="116">
        <f t="shared" si="2"/>
        <v>0</v>
      </c>
      <c r="BA41" s="116">
        <f t="shared" si="2"/>
        <v>0</v>
      </c>
      <c r="BB41" s="116">
        <f t="shared" si="2"/>
        <v>0</v>
      </c>
    </row>
    <row r="42" spans="1:54" x14ac:dyDescent="0.25">
      <c r="A42" t="s">
        <v>368</v>
      </c>
      <c r="E42" s="116">
        <f>$D$37*E40</f>
        <v>0</v>
      </c>
      <c r="F42" s="116">
        <f t="shared" ref="F42:BB42" si="3">$D$37*F40</f>
        <v>0</v>
      </c>
      <c r="G42" s="116">
        <f t="shared" si="3"/>
        <v>0</v>
      </c>
      <c r="H42" s="116">
        <f>$D$37*H40</f>
        <v>0</v>
      </c>
      <c r="I42" s="116">
        <f t="shared" si="3"/>
        <v>0</v>
      </c>
      <c r="J42" s="116">
        <f t="shared" si="3"/>
        <v>0</v>
      </c>
      <c r="K42" s="116">
        <f t="shared" si="3"/>
        <v>0</v>
      </c>
      <c r="L42" s="116">
        <f t="shared" si="3"/>
        <v>0</v>
      </c>
      <c r="M42" s="116">
        <f t="shared" si="3"/>
        <v>0</v>
      </c>
      <c r="N42" s="116">
        <f t="shared" si="3"/>
        <v>0</v>
      </c>
      <c r="O42" s="116">
        <f t="shared" si="3"/>
        <v>0</v>
      </c>
      <c r="P42" s="116">
        <f t="shared" si="3"/>
        <v>0</v>
      </c>
      <c r="Q42" s="116">
        <f t="shared" si="3"/>
        <v>0</v>
      </c>
      <c r="R42" s="116">
        <f t="shared" si="3"/>
        <v>0</v>
      </c>
      <c r="S42" s="116">
        <f t="shared" si="3"/>
        <v>0</v>
      </c>
      <c r="T42" s="116">
        <f t="shared" si="3"/>
        <v>0</v>
      </c>
      <c r="U42" s="116">
        <f t="shared" si="3"/>
        <v>0</v>
      </c>
      <c r="V42" s="116">
        <f t="shared" si="3"/>
        <v>0</v>
      </c>
      <c r="W42" s="116">
        <f t="shared" si="3"/>
        <v>0</v>
      </c>
      <c r="X42" s="116">
        <f t="shared" si="3"/>
        <v>0</v>
      </c>
      <c r="Y42" s="116">
        <f t="shared" si="3"/>
        <v>0</v>
      </c>
      <c r="Z42" s="116">
        <f t="shared" si="3"/>
        <v>0</v>
      </c>
      <c r="AA42" s="116">
        <f t="shared" si="3"/>
        <v>0</v>
      </c>
      <c r="AB42" s="116">
        <f t="shared" si="3"/>
        <v>0</v>
      </c>
      <c r="AC42" s="116">
        <f t="shared" si="3"/>
        <v>0</v>
      </c>
      <c r="AD42" s="116">
        <f t="shared" si="3"/>
        <v>0</v>
      </c>
      <c r="AE42" s="116">
        <f t="shared" si="3"/>
        <v>0</v>
      </c>
      <c r="AF42" s="116">
        <f t="shared" si="3"/>
        <v>0</v>
      </c>
      <c r="AG42" s="116">
        <f t="shared" si="3"/>
        <v>0</v>
      </c>
      <c r="AH42" s="116">
        <f t="shared" si="3"/>
        <v>0</v>
      </c>
      <c r="AI42" s="116">
        <f t="shared" si="3"/>
        <v>0</v>
      </c>
      <c r="AJ42" s="116">
        <f t="shared" si="3"/>
        <v>0</v>
      </c>
      <c r="AK42" s="116">
        <f t="shared" si="3"/>
        <v>0</v>
      </c>
      <c r="AL42" s="116">
        <f t="shared" si="3"/>
        <v>0</v>
      </c>
      <c r="AM42" s="116">
        <f t="shared" si="3"/>
        <v>0</v>
      </c>
      <c r="AN42" s="116">
        <f t="shared" si="3"/>
        <v>0</v>
      </c>
      <c r="AO42" s="116">
        <f t="shared" si="3"/>
        <v>0</v>
      </c>
      <c r="AP42" s="116">
        <f t="shared" si="3"/>
        <v>0</v>
      </c>
      <c r="AQ42" s="116">
        <f t="shared" si="3"/>
        <v>0</v>
      </c>
      <c r="AR42" s="116">
        <f t="shared" si="3"/>
        <v>0</v>
      </c>
      <c r="AS42" s="116">
        <f t="shared" si="3"/>
        <v>0</v>
      </c>
      <c r="AT42" s="116">
        <f t="shared" si="3"/>
        <v>0</v>
      </c>
      <c r="AU42" s="116">
        <f t="shared" si="3"/>
        <v>0</v>
      </c>
      <c r="AV42" s="116">
        <f t="shared" si="3"/>
        <v>0</v>
      </c>
      <c r="AW42" s="116">
        <f t="shared" si="3"/>
        <v>0</v>
      </c>
      <c r="AX42" s="116">
        <f t="shared" si="3"/>
        <v>0</v>
      </c>
      <c r="AY42" s="116">
        <f t="shared" si="3"/>
        <v>0</v>
      </c>
      <c r="AZ42" s="116">
        <f t="shared" si="3"/>
        <v>0</v>
      </c>
      <c r="BA42" s="116">
        <f t="shared" si="3"/>
        <v>0</v>
      </c>
      <c r="BB42" s="116">
        <f t="shared" si="3"/>
        <v>0</v>
      </c>
    </row>
    <row r="43" spans="1:54" x14ac:dyDescent="0.25">
      <c r="A43" t="s">
        <v>369</v>
      </c>
      <c r="E43" s="116">
        <f>E41+E42</f>
        <v>0</v>
      </c>
      <c r="F43" s="116">
        <f t="shared" ref="F43:BB43" si="4">F41+F42</f>
        <v>0</v>
      </c>
      <c r="G43" s="116">
        <f t="shared" si="4"/>
        <v>0</v>
      </c>
      <c r="H43" s="116">
        <f t="shared" si="4"/>
        <v>0</v>
      </c>
      <c r="I43" s="116">
        <f t="shared" si="4"/>
        <v>0</v>
      </c>
      <c r="J43" s="116">
        <f t="shared" si="4"/>
        <v>0</v>
      </c>
      <c r="K43" s="116">
        <f t="shared" si="4"/>
        <v>0</v>
      </c>
      <c r="L43" s="116">
        <f t="shared" si="4"/>
        <v>0</v>
      </c>
      <c r="M43" s="116">
        <f t="shared" si="4"/>
        <v>0</v>
      </c>
      <c r="N43" s="116">
        <f t="shared" si="4"/>
        <v>0</v>
      </c>
      <c r="O43" s="116">
        <f t="shared" si="4"/>
        <v>0</v>
      </c>
      <c r="P43" s="116">
        <f t="shared" si="4"/>
        <v>0</v>
      </c>
      <c r="Q43" s="116">
        <f t="shared" si="4"/>
        <v>0</v>
      </c>
      <c r="R43" s="116">
        <f t="shared" si="4"/>
        <v>0</v>
      </c>
      <c r="S43" s="116">
        <f t="shared" si="4"/>
        <v>0</v>
      </c>
      <c r="T43" s="116">
        <f t="shared" si="4"/>
        <v>0</v>
      </c>
      <c r="U43" s="116">
        <f t="shared" si="4"/>
        <v>0</v>
      </c>
      <c r="V43" s="116">
        <f t="shared" si="4"/>
        <v>0</v>
      </c>
      <c r="W43" s="116">
        <f t="shared" si="4"/>
        <v>0</v>
      </c>
      <c r="X43" s="116">
        <f t="shared" si="4"/>
        <v>0</v>
      </c>
      <c r="Y43" s="116">
        <f t="shared" si="4"/>
        <v>0</v>
      </c>
      <c r="Z43" s="116">
        <f t="shared" si="4"/>
        <v>0</v>
      </c>
      <c r="AA43" s="116">
        <f t="shared" si="4"/>
        <v>0</v>
      </c>
      <c r="AB43" s="116">
        <f t="shared" si="4"/>
        <v>0</v>
      </c>
      <c r="AC43" s="116">
        <f t="shared" si="4"/>
        <v>0</v>
      </c>
      <c r="AD43" s="116">
        <f t="shared" si="4"/>
        <v>0</v>
      </c>
      <c r="AE43" s="116">
        <f t="shared" si="4"/>
        <v>0</v>
      </c>
      <c r="AF43" s="116">
        <f t="shared" si="4"/>
        <v>0</v>
      </c>
      <c r="AG43" s="116">
        <f t="shared" si="4"/>
        <v>0</v>
      </c>
      <c r="AH43" s="116">
        <f t="shared" si="4"/>
        <v>0</v>
      </c>
      <c r="AI43" s="116">
        <f t="shared" si="4"/>
        <v>0</v>
      </c>
      <c r="AJ43" s="116">
        <f t="shared" si="4"/>
        <v>0</v>
      </c>
      <c r="AK43" s="116">
        <f t="shared" si="4"/>
        <v>0</v>
      </c>
      <c r="AL43" s="116">
        <f t="shared" si="4"/>
        <v>0</v>
      </c>
      <c r="AM43" s="116">
        <f t="shared" si="4"/>
        <v>0</v>
      </c>
      <c r="AN43" s="116">
        <f t="shared" si="4"/>
        <v>0</v>
      </c>
      <c r="AO43" s="116">
        <f t="shared" si="4"/>
        <v>0</v>
      </c>
      <c r="AP43" s="116">
        <f t="shared" si="4"/>
        <v>0</v>
      </c>
      <c r="AQ43" s="116">
        <f t="shared" si="4"/>
        <v>0</v>
      </c>
      <c r="AR43" s="116">
        <f t="shared" si="4"/>
        <v>0</v>
      </c>
      <c r="AS43" s="116">
        <f t="shared" si="4"/>
        <v>0</v>
      </c>
      <c r="AT43" s="116">
        <f t="shared" si="4"/>
        <v>0</v>
      </c>
      <c r="AU43" s="116">
        <f t="shared" si="4"/>
        <v>0</v>
      </c>
      <c r="AV43" s="116">
        <f t="shared" si="4"/>
        <v>0</v>
      </c>
      <c r="AW43" s="116">
        <f t="shared" si="4"/>
        <v>0</v>
      </c>
      <c r="AX43" s="116">
        <f t="shared" si="4"/>
        <v>0</v>
      </c>
      <c r="AY43" s="116">
        <f t="shared" si="4"/>
        <v>0</v>
      </c>
      <c r="AZ43" s="116">
        <f t="shared" si="4"/>
        <v>0</v>
      </c>
      <c r="BA43" s="116">
        <f t="shared" si="4"/>
        <v>0</v>
      </c>
      <c r="BB43" s="116">
        <f t="shared" si="4"/>
        <v>0</v>
      </c>
    </row>
    <row r="45" spans="1:54" x14ac:dyDescent="0.25">
      <c r="A45" t="s">
        <v>361</v>
      </c>
      <c r="D45" s="113"/>
      <c r="E45" t="s">
        <v>344</v>
      </c>
    </row>
    <row r="46" spans="1:54" x14ac:dyDescent="0.25">
      <c r="A46" t="s">
        <v>372</v>
      </c>
      <c r="D46" s="113"/>
      <c r="E46" s="113"/>
      <c r="F46" s="113"/>
      <c r="G46" s="113"/>
    </row>
    <row r="47" spans="1:54" x14ac:dyDescent="0.25">
      <c r="A47" t="s">
        <v>362</v>
      </c>
      <c r="D47" s="111">
        <v>10</v>
      </c>
      <c r="E47" t="s">
        <v>346</v>
      </c>
    </row>
    <row r="48" spans="1:54" x14ac:dyDescent="0.25">
      <c r="A48" t="s">
        <v>363</v>
      </c>
      <c r="D48" s="114">
        <v>3.2000000000000001E-2</v>
      </c>
      <c r="F48" s="115" t="s">
        <v>364</v>
      </c>
    </row>
    <row r="50" spans="1:54" x14ac:dyDescent="0.25">
      <c r="A50" t="s">
        <v>365</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366</v>
      </c>
      <c r="E51" s="116">
        <f>D46</f>
        <v>0</v>
      </c>
      <c r="F51" s="116">
        <f>IF((E51-E52)&gt;=E52,E51+E46-E52,0)</f>
        <v>0</v>
      </c>
      <c r="G51" s="116">
        <f>IF((F51-F52)&gt;=F52,F51+F46-F52,0)</f>
        <v>0</v>
      </c>
      <c r="H51" s="116">
        <f>IF((G51-G52)&gt;=G52,G51+G46-G52,0)</f>
        <v>0</v>
      </c>
      <c r="I51" s="116">
        <f t="shared" ref="I51" si="6">IF((H51-H52)&gt;=H52,H51-H52,0)</f>
        <v>0</v>
      </c>
      <c r="J51" s="116">
        <f>IF((I51-I52)&gt;=0.01,I51-I52,0)</f>
        <v>0</v>
      </c>
      <c r="K51" s="116">
        <f t="shared" ref="K51:BB51" si="7">IF((J51-J52)&gt;=0.01,J51-J52,0)</f>
        <v>0</v>
      </c>
      <c r="L51" s="116">
        <f t="shared" si="7"/>
        <v>0</v>
      </c>
      <c r="M51" s="116">
        <f t="shared" si="7"/>
        <v>0</v>
      </c>
      <c r="N51" s="116">
        <f t="shared" si="7"/>
        <v>0</v>
      </c>
      <c r="O51" s="116">
        <f t="shared" si="7"/>
        <v>0</v>
      </c>
      <c r="P51" s="116">
        <f t="shared" si="7"/>
        <v>0</v>
      </c>
      <c r="Q51" s="116">
        <f t="shared" si="7"/>
        <v>0</v>
      </c>
      <c r="R51" s="116">
        <f t="shared" si="7"/>
        <v>0</v>
      </c>
      <c r="S51" s="116">
        <f t="shared" si="7"/>
        <v>0</v>
      </c>
      <c r="T51" s="116">
        <f t="shared" si="7"/>
        <v>0</v>
      </c>
      <c r="U51" s="116">
        <f t="shared" si="7"/>
        <v>0</v>
      </c>
      <c r="V51" s="116">
        <f t="shared" si="7"/>
        <v>0</v>
      </c>
      <c r="W51" s="116">
        <f t="shared" si="7"/>
        <v>0</v>
      </c>
      <c r="X51" s="116">
        <f t="shared" si="7"/>
        <v>0</v>
      </c>
      <c r="Y51" s="116">
        <f t="shared" si="7"/>
        <v>0</v>
      </c>
      <c r="Z51" s="116">
        <f t="shared" si="7"/>
        <v>0</v>
      </c>
      <c r="AA51" s="116">
        <f t="shared" si="7"/>
        <v>0</v>
      </c>
      <c r="AB51" s="116">
        <f t="shared" si="7"/>
        <v>0</v>
      </c>
      <c r="AC51" s="116">
        <f t="shared" si="7"/>
        <v>0</v>
      </c>
      <c r="AD51" s="116">
        <f t="shared" si="7"/>
        <v>0</v>
      </c>
      <c r="AE51" s="116">
        <f t="shared" si="7"/>
        <v>0</v>
      </c>
      <c r="AF51" s="116">
        <f t="shared" si="7"/>
        <v>0</v>
      </c>
      <c r="AG51" s="116">
        <f t="shared" si="7"/>
        <v>0</v>
      </c>
      <c r="AH51" s="116">
        <f t="shared" si="7"/>
        <v>0</v>
      </c>
      <c r="AI51" s="116">
        <f t="shared" si="7"/>
        <v>0</v>
      </c>
      <c r="AJ51" s="116">
        <f t="shared" si="7"/>
        <v>0</v>
      </c>
      <c r="AK51" s="116">
        <f t="shared" si="7"/>
        <v>0</v>
      </c>
      <c r="AL51" s="116">
        <f t="shared" si="7"/>
        <v>0</v>
      </c>
      <c r="AM51" s="116">
        <f t="shared" si="7"/>
        <v>0</v>
      </c>
      <c r="AN51" s="116">
        <f t="shared" si="7"/>
        <v>0</v>
      </c>
      <c r="AO51" s="116">
        <f t="shared" si="7"/>
        <v>0</v>
      </c>
      <c r="AP51" s="116">
        <f t="shared" si="7"/>
        <v>0</v>
      </c>
      <c r="AQ51" s="116">
        <f t="shared" si="7"/>
        <v>0</v>
      </c>
      <c r="AR51" s="116">
        <f t="shared" si="7"/>
        <v>0</v>
      </c>
      <c r="AS51" s="116">
        <f t="shared" si="7"/>
        <v>0</v>
      </c>
      <c r="AT51" s="116">
        <f t="shared" si="7"/>
        <v>0</v>
      </c>
      <c r="AU51" s="116">
        <f t="shared" si="7"/>
        <v>0</v>
      </c>
      <c r="AV51" s="116">
        <f t="shared" si="7"/>
        <v>0</v>
      </c>
      <c r="AW51" s="116">
        <f t="shared" si="7"/>
        <v>0</v>
      </c>
      <c r="AX51" s="116">
        <f t="shared" si="7"/>
        <v>0</v>
      </c>
      <c r="AY51" s="116">
        <f t="shared" si="7"/>
        <v>0</v>
      </c>
      <c r="AZ51" s="116">
        <f t="shared" si="7"/>
        <v>0</v>
      </c>
      <c r="BA51" s="116">
        <f t="shared" si="7"/>
        <v>0</v>
      </c>
      <c r="BB51" s="116">
        <f t="shared" si="7"/>
        <v>0</v>
      </c>
    </row>
    <row r="52" spans="1:54" x14ac:dyDescent="0.25">
      <c r="A52" t="s">
        <v>367</v>
      </c>
      <c r="E52" s="116">
        <f>E51/D47</f>
        <v>0</v>
      </c>
      <c r="F52" s="116">
        <f>IF(F51&gt;0,E52+E46/(D47-1),0)</f>
        <v>0</v>
      </c>
      <c r="G52" s="116">
        <f>IF(G51&gt;0,F52+F46/(D47-2),0)</f>
        <v>0</v>
      </c>
      <c r="H52" s="116">
        <f>IF(H51&gt;0,G52+G46/(D47-3),0)</f>
        <v>0</v>
      </c>
      <c r="I52" s="116">
        <f t="shared" ref="I52" si="8">IF(I51&gt;0,H52,0)</f>
        <v>0</v>
      </c>
      <c r="J52" s="116">
        <f t="shared" ref="J52" si="9">IF(J51&gt;0,I52,0)</f>
        <v>0</v>
      </c>
      <c r="K52" s="116">
        <f t="shared" ref="K52" si="10">IF(K51&gt;0,J52,0)</f>
        <v>0</v>
      </c>
      <c r="L52" s="116">
        <f t="shared" ref="L52" si="11">IF(L51&gt;0,K52,0)</f>
        <v>0</v>
      </c>
      <c r="M52" s="116">
        <f t="shared" ref="M52" si="12">IF(M51&gt;0,L52,0)</f>
        <v>0</v>
      </c>
      <c r="N52" s="116">
        <f t="shared" ref="N52" si="13">IF(N51&gt;0,M52,0)</f>
        <v>0</v>
      </c>
      <c r="O52" s="116">
        <f t="shared" ref="O52" si="14">IF(O51&gt;0,N52,0)</f>
        <v>0</v>
      </c>
      <c r="P52" s="116">
        <f t="shared" ref="P52" si="15">IF(P51&gt;0,O52,0)</f>
        <v>0</v>
      </c>
      <c r="Q52" s="116">
        <f t="shared" ref="Q52" si="16">IF(Q51&gt;0,P52,0)</f>
        <v>0</v>
      </c>
      <c r="R52" s="116">
        <f t="shared" ref="R52" si="17">IF(R51&gt;0,Q52,0)</f>
        <v>0</v>
      </c>
      <c r="S52" s="116">
        <f t="shared" ref="S52" si="18">IF(S51&gt;0,R52,0)</f>
        <v>0</v>
      </c>
      <c r="T52" s="116">
        <f t="shared" ref="T52" si="19">IF(T51&gt;0,S52,0)</f>
        <v>0</v>
      </c>
      <c r="U52" s="116">
        <f t="shared" ref="U52" si="20">IF(U51&gt;0,T52,0)</f>
        <v>0</v>
      </c>
      <c r="V52" s="116">
        <f t="shared" ref="V52" si="21">IF(V51&gt;0,U52,0)</f>
        <v>0</v>
      </c>
      <c r="W52" s="116">
        <f t="shared" ref="W52" si="22">IF(W51&gt;0,V52,0)</f>
        <v>0</v>
      </c>
      <c r="X52" s="116">
        <f t="shared" ref="X52" si="23">IF(X51&gt;0,W52,0)</f>
        <v>0</v>
      </c>
      <c r="Y52" s="116">
        <f t="shared" ref="Y52" si="24">IF(Y51&gt;0,X52,0)</f>
        <v>0</v>
      </c>
      <c r="Z52" s="116">
        <f t="shared" ref="Z52" si="25">IF(Z51&gt;0,Y52,0)</f>
        <v>0</v>
      </c>
      <c r="AA52" s="116">
        <f t="shared" ref="AA52" si="26">IF(AA51&gt;0,Z52,0)</f>
        <v>0</v>
      </c>
      <c r="AB52" s="116">
        <f t="shared" ref="AB52" si="27">IF(AB51&gt;0,AA52,0)</f>
        <v>0</v>
      </c>
      <c r="AC52" s="116">
        <f t="shared" ref="AC52" si="28">IF(AC51&gt;0,AB52,0)</f>
        <v>0</v>
      </c>
      <c r="AD52" s="116">
        <f t="shared" ref="AD52" si="29">IF(AD51&gt;0,AC52,0)</f>
        <v>0</v>
      </c>
      <c r="AE52" s="116">
        <f t="shared" ref="AE52" si="30">IF(AE51&gt;0,AD52,0)</f>
        <v>0</v>
      </c>
      <c r="AF52" s="116">
        <f t="shared" ref="AF52" si="31">IF(AF51&gt;0,AE52,0)</f>
        <v>0</v>
      </c>
      <c r="AG52" s="116">
        <f t="shared" ref="AG52" si="32">IF(AG51&gt;0,AF52,0)</f>
        <v>0</v>
      </c>
      <c r="AH52" s="116">
        <f t="shared" ref="AH52" si="33">IF(AH51&gt;0,AG52,0)</f>
        <v>0</v>
      </c>
      <c r="AI52" s="116">
        <f t="shared" ref="AI52" si="34">IF(AI51&gt;0,AH52,0)</f>
        <v>0</v>
      </c>
      <c r="AJ52" s="116">
        <f t="shared" ref="AJ52" si="35">IF(AJ51&gt;0,AI52,0)</f>
        <v>0</v>
      </c>
      <c r="AK52" s="116">
        <f t="shared" ref="AK52" si="36">IF(AK51&gt;0,AJ52,0)</f>
        <v>0</v>
      </c>
      <c r="AL52" s="116">
        <f t="shared" ref="AL52" si="37">IF(AL51&gt;0,AK52,0)</f>
        <v>0</v>
      </c>
      <c r="AM52" s="116">
        <f t="shared" ref="AM52" si="38">IF(AM51&gt;0,AL52,0)</f>
        <v>0</v>
      </c>
      <c r="AN52" s="116">
        <f t="shared" ref="AN52" si="39">IF(AN51&gt;0,AM52,0)</f>
        <v>0</v>
      </c>
      <c r="AO52" s="116">
        <f t="shared" ref="AO52" si="40">IF(AO51&gt;0,AN52,0)</f>
        <v>0</v>
      </c>
      <c r="AP52" s="116">
        <f t="shared" ref="AP52" si="41">IF(AP51&gt;0,AO52,0)</f>
        <v>0</v>
      </c>
      <c r="AQ52" s="116">
        <f t="shared" ref="AQ52" si="42">IF(AQ51&gt;0,AP52,0)</f>
        <v>0</v>
      </c>
      <c r="AR52" s="116">
        <f t="shared" ref="AR52" si="43">IF(AR51&gt;0,AQ52,0)</f>
        <v>0</v>
      </c>
      <c r="AS52" s="116">
        <f t="shared" ref="AS52" si="44">IF(AS51&gt;0,AR52,0)</f>
        <v>0</v>
      </c>
      <c r="AT52" s="116">
        <f t="shared" ref="AT52" si="45">IF(AT51&gt;0,AS52,0)</f>
        <v>0</v>
      </c>
      <c r="AU52" s="116">
        <f t="shared" ref="AU52" si="46">IF(AU51&gt;0,AT52,0)</f>
        <v>0</v>
      </c>
      <c r="AV52" s="116">
        <f t="shared" ref="AV52" si="47">IF(AV51&gt;0,AU52,0)</f>
        <v>0</v>
      </c>
      <c r="AW52" s="116">
        <f t="shared" ref="AW52" si="48">IF(AW51&gt;0,AV52,0)</f>
        <v>0</v>
      </c>
      <c r="AX52" s="116">
        <f t="shared" ref="AX52" si="49">IF(AX51&gt;0,AW52,0)</f>
        <v>0</v>
      </c>
      <c r="AY52" s="116">
        <f t="shared" ref="AY52" si="50">IF(AY51&gt;0,AX52,0)</f>
        <v>0</v>
      </c>
      <c r="AZ52" s="116">
        <f t="shared" ref="AZ52" si="51">IF(AZ51&gt;0,AY52,0)</f>
        <v>0</v>
      </c>
      <c r="BA52" s="116">
        <f t="shared" ref="BA52" si="52">IF(BA51&gt;0,AZ52,0)</f>
        <v>0</v>
      </c>
      <c r="BB52" s="116">
        <f t="shared" ref="BB52" si="53">IF(BB51&gt;0,BA52,0)</f>
        <v>0</v>
      </c>
    </row>
    <row r="53" spans="1:54" x14ac:dyDescent="0.25">
      <c r="A53" t="s">
        <v>368</v>
      </c>
      <c r="E53" s="116">
        <f>$D$48*E51</f>
        <v>0</v>
      </c>
      <c r="F53" s="116">
        <f>$D$48*F51</f>
        <v>0</v>
      </c>
      <c r="G53" s="116">
        <f t="shared" ref="G53:BB53" si="54">$D$48*G51</f>
        <v>0</v>
      </c>
      <c r="H53" s="116">
        <f t="shared" si="54"/>
        <v>0</v>
      </c>
      <c r="I53" s="116">
        <f t="shared" si="54"/>
        <v>0</v>
      </c>
      <c r="J53" s="116">
        <f t="shared" si="54"/>
        <v>0</v>
      </c>
      <c r="K53" s="116">
        <f t="shared" si="54"/>
        <v>0</v>
      </c>
      <c r="L53" s="116">
        <f t="shared" si="54"/>
        <v>0</v>
      </c>
      <c r="M53" s="116">
        <f t="shared" si="54"/>
        <v>0</v>
      </c>
      <c r="N53" s="116">
        <f t="shared" si="54"/>
        <v>0</v>
      </c>
      <c r="O53" s="116">
        <f t="shared" si="54"/>
        <v>0</v>
      </c>
      <c r="P53" s="116">
        <f t="shared" si="54"/>
        <v>0</v>
      </c>
      <c r="Q53" s="116">
        <f t="shared" si="54"/>
        <v>0</v>
      </c>
      <c r="R53" s="116">
        <f t="shared" si="54"/>
        <v>0</v>
      </c>
      <c r="S53" s="116">
        <f t="shared" si="54"/>
        <v>0</v>
      </c>
      <c r="T53" s="116">
        <f t="shared" si="54"/>
        <v>0</v>
      </c>
      <c r="U53" s="116">
        <f t="shared" si="54"/>
        <v>0</v>
      </c>
      <c r="V53" s="116">
        <f t="shared" si="54"/>
        <v>0</v>
      </c>
      <c r="W53" s="116">
        <f t="shared" si="54"/>
        <v>0</v>
      </c>
      <c r="X53" s="116">
        <f t="shared" si="54"/>
        <v>0</v>
      </c>
      <c r="Y53" s="116">
        <f t="shared" si="54"/>
        <v>0</v>
      </c>
      <c r="Z53" s="116">
        <f t="shared" si="54"/>
        <v>0</v>
      </c>
      <c r="AA53" s="116">
        <f t="shared" si="54"/>
        <v>0</v>
      </c>
      <c r="AB53" s="116">
        <f t="shared" si="54"/>
        <v>0</v>
      </c>
      <c r="AC53" s="116">
        <f t="shared" si="54"/>
        <v>0</v>
      </c>
      <c r="AD53" s="116">
        <f t="shared" si="54"/>
        <v>0</v>
      </c>
      <c r="AE53" s="116">
        <f t="shared" si="54"/>
        <v>0</v>
      </c>
      <c r="AF53" s="116">
        <f t="shared" si="54"/>
        <v>0</v>
      </c>
      <c r="AG53" s="116">
        <f t="shared" si="54"/>
        <v>0</v>
      </c>
      <c r="AH53" s="116">
        <f t="shared" si="54"/>
        <v>0</v>
      </c>
      <c r="AI53" s="116">
        <f t="shared" si="54"/>
        <v>0</v>
      </c>
      <c r="AJ53" s="116">
        <f t="shared" si="54"/>
        <v>0</v>
      </c>
      <c r="AK53" s="116">
        <f t="shared" si="54"/>
        <v>0</v>
      </c>
      <c r="AL53" s="116">
        <f t="shared" si="54"/>
        <v>0</v>
      </c>
      <c r="AM53" s="116">
        <f t="shared" si="54"/>
        <v>0</v>
      </c>
      <c r="AN53" s="116">
        <f t="shared" si="54"/>
        <v>0</v>
      </c>
      <c r="AO53" s="116">
        <f t="shared" si="54"/>
        <v>0</v>
      </c>
      <c r="AP53" s="116">
        <f t="shared" si="54"/>
        <v>0</v>
      </c>
      <c r="AQ53" s="116">
        <f t="shared" si="54"/>
        <v>0</v>
      </c>
      <c r="AR53" s="116">
        <f t="shared" si="54"/>
        <v>0</v>
      </c>
      <c r="AS53" s="116">
        <f t="shared" si="54"/>
        <v>0</v>
      </c>
      <c r="AT53" s="116">
        <f t="shared" si="54"/>
        <v>0</v>
      </c>
      <c r="AU53" s="116">
        <f t="shared" si="54"/>
        <v>0</v>
      </c>
      <c r="AV53" s="116">
        <f t="shared" si="54"/>
        <v>0</v>
      </c>
      <c r="AW53" s="116">
        <f t="shared" si="54"/>
        <v>0</v>
      </c>
      <c r="AX53" s="116">
        <f t="shared" si="54"/>
        <v>0</v>
      </c>
      <c r="AY53" s="116">
        <f t="shared" si="54"/>
        <v>0</v>
      </c>
      <c r="AZ53" s="116">
        <f t="shared" si="54"/>
        <v>0</v>
      </c>
      <c r="BA53" s="116">
        <f t="shared" si="54"/>
        <v>0</v>
      </c>
      <c r="BB53" s="116">
        <f t="shared" si="54"/>
        <v>0</v>
      </c>
    </row>
    <row r="54" spans="1:54" x14ac:dyDescent="0.25">
      <c r="A54" t="s">
        <v>369</v>
      </c>
      <c r="E54" s="116">
        <f>E52+E53</f>
        <v>0</v>
      </c>
      <c r="F54" s="116">
        <f t="shared" ref="F54:BB54" si="55">F52+F53</f>
        <v>0</v>
      </c>
      <c r="G54" s="116">
        <f t="shared" si="55"/>
        <v>0</v>
      </c>
      <c r="H54" s="116">
        <f t="shared" si="55"/>
        <v>0</v>
      </c>
      <c r="I54" s="116">
        <f t="shared" si="55"/>
        <v>0</v>
      </c>
      <c r="J54" s="116">
        <f t="shared" si="55"/>
        <v>0</v>
      </c>
      <c r="K54" s="116">
        <f t="shared" si="55"/>
        <v>0</v>
      </c>
      <c r="L54" s="116">
        <f t="shared" si="55"/>
        <v>0</v>
      </c>
      <c r="M54" s="116">
        <f t="shared" si="55"/>
        <v>0</v>
      </c>
      <c r="N54" s="116">
        <f t="shared" si="55"/>
        <v>0</v>
      </c>
      <c r="O54" s="116">
        <f t="shared" si="55"/>
        <v>0</v>
      </c>
      <c r="P54" s="116">
        <f t="shared" si="55"/>
        <v>0</v>
      </c>
      <c r="Q54" s="116">
        <f t="shared" si="55"/>
        <v>0</v>
      </c>
      <c r="R54" s="116">
        <f t="shared" si="55"/>
        <v>0</v>
      </c>
      <c r="S54" s="116">
        <f t="shared" si="55"/>
        <v>0</v>
      </c>
      <c r="T54" s="116">
        <f t="shared" si="55"/>
        <v>0</v>
      </c>
      <c r="U54" s="116">
        <f t="shared" si="55"/>
        <v>0</v>
      </c>
      <c r="V54" s="116">
        <f t="shared" si="55"/>
        <v>0</v>
      </c>
      <c r="W54" s="116">
        <f t="shared" si="55"/>
        <v>0</v>
      </c>
      <c r="X54" s="116">
        <f t="shared" si="55"/>
        <v>0</v>
      </c>
      <c r="Y54" s="116">
        <f t="shared" si="55"/>
        <v>0</v>
      </c>
      <c r="Z54" s="116">
        <f t="shared" si="55"/>
        <v>0</v>
      </c>
      <c r="AA54" s="116">
        <f t="shared" si="55"/>
        <v>0</v>
      </c>
      <c r="AB54" s="116">
        <f t="shared" si="55"/>
        <v>0</v>
      </c>
      <c r="AC54" s="116">
        <f t="shared" si="55"/>
        <v>0</v>
      </c>
      <c r="AD54" s="116">
        <f t="shared" si="55"/>
        <v>0</v>
      </c>
      <c r="AE54" s="116">
        <f t="shared" si="55"/>
        <v>0</v>
      </c>
      <c r="AF54" s="116">
        <f t="shared" si="55"/>
        <v>0</v>
      </c>
      <c r="AG54" s="116">
        <f t="shared" si="55"/>
        <v>0</v>
      </c>
      <c r="AH54" s="116">
        <f t="shared" si="55"/>
        <v>0</v>
      </c>
      <c r="AI54" s="116">
        <f t="shared" si="55"/>
        <v>0</v>
      </c>
      <c r="AJ54" s="116">
        <f t="shared" si="55"/>
        <v>0</v>
      </c>
      <c r="AK54" s="116">
        <f t="shared" si="55"/>
        <v>0</v>
      </c>
      <c r="AL54" s="116">
        <f t="shared" si="55"/>
        <v>0</v>
      </c>
      <c r="AM54" s="116">
        <f t="shared" si="55"/>
        <v>0</v>
      </c>
      <c r="AN54" s="116">
        <f t="shared" si="55"/>
        <v>0</v>
      </c>
      <c r="AO54" s="116">
        <f t="shared" si="55"/>
        <v>0</v>
      </c>
      <c r="AP54" s="116">
        <f t="shared" si="55"/>
        <v>0</v>
      </c>
      <c r="AQ54" s="116">
        <f t="shared" si="55"/>
        <v>0</v>
      </c>
      <c r="AR54" s="116">
        <f t="shared" si="55"/>
        <v>0</v>
      </c>
      <c r="AS54" s="116">
        <f t="shared" si="55"/>
        <v>0</v>
      </c>
      <c r="AT54" s="116">
        <f t="shared" si="55"/>
        <v>0</v>
      </c>
      <c r="AU54" s="116">
        <f t="shared" si="55"/>
        <v>0</v>
      </c>
      <c r="AV54" s="116">
        <f t="shared" si="55"/>
        <v>0</v>
      </c>
      <c r="AW54" s="116">
        <f t="shared" si="55"/>
        <v>0</v>
      </c>
      <c r="AX54" s="116">
        <f t="shared" si="55"/>
        <v>0</v>
      </c>
      <c r="AY54" s="116">
        <f t="shared" si="55"/>
        <v>0</v>
      </c>
      <c r="AZ54" s="116">
        <f t="shared" si="55"/>
        <v>0</v>
      </c>
      <c r="BA54" s="116">
        <f t="shared" si="55"/>
        <v>0</v>
      </c>
      <c r="BB54" s="116">
        <f t="shared" si="55"/>
        <v>0</v>
      </c>
    </row>
    <row r="56" spans="1:54" x14ac:dyDescent="0.25">
      <c r="A56" t="s">
        <v>367</v>
      </c>
      <c r="E56" s="116">
        <f>E41+E52</f>
        <v>0</v>
      </c>
      <c r="F56" s="116">
        <f t="shared" ref="F56:BB56" si="56">F41+F52</f>
        <v>0</v>
      </c>
      <c r="G56" s="116">
        <f t="shared" si="56"/>
        <v>0</v>
      </c>
      <c r="H56" s="116">
        <f t="shared" si="56"/>
        <v>0</v>
      </c>
      <c r="I56" s="116">
        <f t="shared" si="56"/>
        <v>0</v>
      </c>
      <c r="J56" s="116">
        <f t="shared" si="56"/>
        <v>0</v>
      </c>
      <c r="K56" s="116">
        <f t="shared" si="56"/>
        <v>0</v>
      </c>
      <c r="L56" s="116">
        <f t="shared" si="56"/>
        <v>0</v>
      </c>
      <c r="M56" s="116">
        <f t="shared" si="56"/>
        <v>0</v>
      </c>
      <c r="N56" s="116">
        <f t="shared" si="56"/>
        <v>0</v>
      </c>
      <c r="O56" s="116">
        <f t="shared" si="56"/>
        <v>0</v>
      </c>
      <c r="P56" s="116">
        <f t="shared" si="56"/>
        <v>0</v>
      </c>
      <c r="Q56" s="116">
        <f t="shared" si="56"/>
        <v>0</v>
      </c>
      <c r="R56" s="116">
        <f t="shared" si="56"/>
        <v>0</v>
      </c>
      <c r="S56" s="116">
        <f t="shared" si="56"/>
        <v>0</v>
      </c>
      <c r="T56" s="116">
        <f t="shared" si="56"/>
        <v>0</v>
      </c>
      <c r="U56" s="116">
        <f t="shared" si="56"/>
        <v>0</v>
      </c>
      <c r="V56" s="116">
        <f t="shared" si="56"/>
        <v>0</v>
      </c>
      <c r="W56" s="116">
        <f t="shared" si="56"/>
        <v>0</v>
      </c>
      <c r="X56" s="116">
        <f t="shared" si="56"/>
        <v>0</v>
      </c>
      <c r="Y56" s="116">
        <f t="shared" si="56"/>
        <v>0</v>
      </c>
      <c r="Z56" s="116">
        <f t="shared" si="56"/>
        <v>0</v>
      </c>
      <c r="AA56" s="116">
        <f t="shared" si="56"/>
        <v>0</v>
      </c>
      <c r="AB56" s="116">
        <f t="shared" si="56"/>
        <v>0</v>
      </c>
      <c r="AC56" s="116">
        <f t="shared" si="56"/>
        <v>0</v>
      </c>
      <c r="AD56" s="116">
        <f t="shared" si="56"/>
        <v>0</v>
      </c>
      <c r="AE56" s="116">
        <f t="shared" si="56"/>
        <v>0</v>
      </c>
      <c r="AF56" s="116">
        <f t="shared" si="56"/>
        <v>0</v>
      </c>
      <c r="AG56" s="116">
        <f t="shared" si="56"/>
        <v>0</v>
      </c>
      <c r="AH56" s="116">
        <f t="shared" si="56"/>
        <v>0</v>
      </c>
      <c r="AI56" s="116">
        <f t="shared" si="56"/>
        <v>0</v>
      </c>
      <c r="AJ56" s="116">
        <f t="shared" si="56"/>
        <v>0</v>
      </c>
      <c r="AK56" s="116">
        <f t="shared" si="56"/>
        <v>0</v>
      </c>
      <c r="AL56" s="116">
        <f t="shared" si="56"/>
        <v>0</v>
      </c>
      <c r="AM56" s="116">
        <f t="shared" si="56"/>
        <v>0</v>
      </c>
      <c r="AN56" s="116">
        <f t="shared" si="56"/>
        <v>0</v>
      </c>
      <c r="AO56" s="116">
        <f t="shared" si="56"/>
        <v>0</v>
      </c>
      <c r="AP56" s="116">
        <f t="shared" si="56"/>
        <v>0</v>
      </c>
      <c r="AQ56" s="116">
        <f t="shared" si="56"/>
        <v>0</v>
      </c>
      <c r="AR56" s="116">
        <f t="shared" si="56"/>
        <v>0</v>
      </c>
      <c r="AS56" s="116">
        <f t="shared" si="56"/>
        <v>0</v>
      </c>
      <c r="AT56" s="116">
        <f t="shared" si="56"/>
        <v>0</v>
      </c>
      <c r="AU56" s="116">
        <f t="shared" si="56"/>
        <v>0</v>
      </c>
      <c r="AV56" s="116">
        <f t="shared" si="56"/>
        <v>0</v>
      </c>
      <c r="AW56" s="116">
        <f t="shared" si="56"/>
        <v>0</v>
      </c>
      <c r="AX56" s="116">
        <f t="shared" si="56"/>
        <v>0</v>
      </c>
      <c r="AY56" s="116">
        <f t="shared" si="56"/>
        <v>0</v>
      </c>
      <c r="AZ56" s="116">
        <f t="shared" si="56"/>
        <v>0</v>
      </c>
      <c r="BA56" s="116">
        <f t="shared" si="56"/>
        <v>0</v>
      </c>
      <c r="BB56" s="116">
        <f t="shared" si="56"/>
        <v>0</v>
      </c>
    </row>
    <row r="57" spans="1:54" x14ac:dyDescent="0.25">
      <c r="A57" t="s">
        <v>368</v>
      </c>
      <c r="E57" s="116">
        <f>E42+E53</f>
        <v>0</v>
      </c>
      <c r="F57" s="116">
        <f t="shared" ref="F57:BB57" si="57">F42+F53</f>
        <v>0</v>
      </c>
      <c r="G57" s="116">
        <f t="shared" si="57"/>
        <v>0</v>
      </c>
      <c r="H57" s="116">
        <f t="shared" si="57"/>
        <v>0</v>
      </c>
      <c r="I57" s="116">
        <f t="shared" si="57"/>
        <v>0</v>
      </c>
      <c r="J57" s="116">
        <f t="shared" si="57"/>
        <v>0</v>
      </c>
      <c r="K57" s="116">
        <f t="shared" si="57"/>
        <v>0</v>
      </c>
      <c r="L57" s="116">
        <f t="shared" si="57"/>
        <v>0</v>
      </c>
      <c r="M57" s="116">
        <f t="shared" si="57"/>
        <v>0</v>
      </c>
      <c r="N57" s="116">
        <f t="shared" si="57"/>
        <v>0</v>
      </c>
      <c r="O57" s="116">
        <f t="shared" si="57"/>
        <v>0</v>
      </c>
      <c r="P57" s="116">
        <f t="shared" si="57"/>
        <v>0</v>
      </c>
      <c r="Q57" s="116">
        <f t="shared" si="57"/>
        <v>0</v>
      </c>
      <c r="R57" s="116">
        <f t="shared" si="57"/>
        <v>0</v>
      </c>
      <c r="S57" s="116">
        <f t="shared" si="57"/>
        <v>0</v>
      </c>
      <c r="T57" s="116">
        <f t="shared" si="57"/>
        <v>0</v>
      </c>
      <c r="U57" s="116">
        <f t="shared" si="57"/>
        <v>0</v>
      </c>
      <c r="V57" s="116">
        <f t="shared" si="57"/>
        <v>0</v>
      </c>
      <c r="W57" s="116">
        <f t="shared" si="57"/>
        <v>0</v>
      </c>
      <c r="X57" s="116">
        <f t="shared" si="57"/>
        <v>0</v>
      </c>
      <c r="Y57" s="116">
        <f t="shared" si="57"/>
        <v>0</v>
      </c>
      <c r="Z57" s="116">
        <f t="shared" si="57"/>
        <v>0</v>
      </c>
      <c r="AA57" s="116">
        <f t="shared" si="57"/>
        <v>0</v>
      </c>
      <c r="AB57" s="116">
        <f t="shared" si="57"/>
        <v>0</v>
      </c>
      <c r="AC57" s="116">
        <f t="shared" si="57"/>
        <v>0</v>
      </c>
      <c r="AD57" s="116">
        <f t="shared" si="57"/>
        <v>0</v>
      </c>
      <c r="AE57" s="116">
        <f t="shared" si="57"/>
        <v>0</v>
      </c>
      <c r="AF57" s="116">
        <f t="shared" si="57"/>
        <v>0</v>
      </c>
      <c r="AG57" s="116">
        <f t="shared" si="57"/>
        <v>0</v>
      </c>
      <c r="AH57" s="116">
        <f t="shared" si="57"/>
        <v>0</v>
      </c>
      <c r="AI57" s="116">
        <f t="shared" si="57"/>
        <v>0</v>
      </c>
      <c r="AJ57" s="116">
        <f t="shared" si="57"/>
        <v>0</v>
      </c>
      <c r="AK57" s="116">
        <f t="shared" si="57"/>
        <v>0</v>
      </c>
      <c r="AL57" s="116">
        <f t="shared" si="57"/>
        <v>0</v>
      </c>
      <c r="AM57" s="116">
        <f t="shared" si="57"/>
        <v>0</v>
      </c>
      <c r="AN57" s="116">
        <f t="shared" si="57"/>
        <v>0</v>
      </c>
      <c r="AO57" s="116">
        <f t="shared" si="57"/>
        <v>0</v>
      </c>
      <c r="AP57" s="116">
        <f t="shared" si="57"/>
        <v>0</v>
      </c>
      <c r="AQ57" s="116">
        <f t="shared" si="57"/>
        <v>0</v>
      </c>
      <c r="AR57" s="116">
        <f t="shared" si="57"/>
        <v>0</v>
      </c>
      <c r="AS57" s="116">
        <f t="shared" si="57"/>
        <v>0</v>
      </c>
      <c r="AT57" s="116">
        <f t="shared" si="57"/>
        <v>0</v>
      </c>
      <c r="AU57" s="116">
        <f t="shared" si="57"/>
        <v>0</v>
      </c>
      <c r="AV57" s="116">
        <f t="shared" si="57"/>
        <v>0</v>
      </c>
      <c r="AW57" s="116">
        <f t="shared" si="57"/>
        <v>0</v>
      </c>
      <c r="AX57" s="116">
        <f t="shared" si="57"/>
        <v>0</v>
      </c>
      <c r="AY57" s="116">
        <f t="shared" si="57"/>
        <v>0</v>
      </c>
      <c r="AZ57" s="116">
        <f t="shared" si="57"/>
        <v>0</v>
      </c>
      <c r="BA57" s="116">
        <f t="shared" si="57"/>
        <v>0</v>
      </c>
      <c r="BB57" s="116">
        <f t="shared" si="57"/>
        <v>0</v>
      </c>
    </row>
    <row r="58" spans="1:54" x14ac:dyDescent="0.25">
      <c r="A58" t="s">
        <v>369</v>
      </c>
      <c r="E58" s="116">
        <f>E56+E57</f>
        <v>0</v>
      </c>
      <c r="F58" s="116">
        <f t="shared" ref="F58:BB58" si="58">F56+F57</f>
        <v>0</v>
      </c>
      <c r="G58" s="116">
        <f t="shared" si="58"/>
        <v>0</v>
      </c>
      <c r="H58" s="116">
        <f t="shared" si="58"/>
        <v>0</v>
      </c>
      <c r="I58" s="116">
        <f t="shared" si="58"/>
        <v>0</v>
      </c>
      <c r="J58" s="116">
        <f t="shared" si="58"/>
        <v>0</v>
      </c>
      <c r="K58" s="116">
        <f t="shared" si="58"/>
        <v>0</v>
      </c>
      <c r="L58" s="116">
        <f t="shared" si="58"/>
        <v>0</v>
      </c>
      <c r="M58" s="116">
        <f t="shared" si="58"/>
        <v>0</v>
      </c>
      <c r="N58" s="116">
        <f t="shared" si="58"/>
        <v>0</v>
      </c>
      <c r="O58" s="116">
        <f t="shared" si="58"/>
        <v>0</v>
      </c>
      <c r="P58" s="116">
        <f t="shared" si="58"/>
        <v>0</v>
      </c>
      <c r="Q58" s="116">
        <f t="shared" si="58"/>
        <v>0</v>
      </c>
      <c r="R58" s="116">
        <f t="shared" si="58"/>
        <v>0</v>
      </c>
      <c r="S58" s="116">
        <f t="shared" si="58"/>
        <v>0</v>
      </c>
      <c r="T58" s="116">
        <f t="shared" si="58"/>
        <v>0</v>
      </c>
      <c r="U58" s="116">
        <f t="shared" si="58"/>
        <v>0</v>
      </c>
      <c r="V58" s="116">
        <f t="shared" si="58"/>
        <v>0</v>
      </c>
      <c r="W58" s="116">
        <f t="shared" si="58"/>
        <v>0</v>
      </c>
      <c r="X58" s="116">
        <f t="shared" si="58"/>
        <v>0</v>
      </c>
      <c r="Y58" s="116">
        <f t="shared" si="58"/>
        <v>0</v>
      </c>
      <c r="Z58" s="116">
        <f t="shared" si="58"/>
        <v>0</v>
      </c>
      <c r="AA58" s="116">
        <f t="shared" si="58"/>
        <v>0</v>
      </c>
      <c r="AB58" s="116">
        <f t="shared" si="58"/>
        <v>0</v>
      </c>
      <c r="AC58" s="116">
        <f t="shared" si="58"/>
        <v>0</v>
      </c>
      <c r="AD58" s="116">
        <f t="shared" si="58"/>
        <v>0</v>
      </c>
      <c r="AE58" s="116">
        <f t="shared" si="58"/>
        <v>0</v>
      </c>
      <c r="AF58" s="116">
        <f t="shared" si="58"/>
        <v>0</v>
      </c>
      <c r="AG58" s="116">
        <f t="shared" si="58"/>
        <v>0</v>
      </c>
      <c r="AH58" s="116">
        <f t="shared" si="58"/>
        <v>0</v>
      </c>
      <c r="AI58" s="116">
        <f t="shared" si="58"/>
        <v>0</v>
      </c>
      <c r="AJ58" s="116">
        <f t="shared" si="58"/>
        <v>0</v>
      </c>
      <c r="AK58" s="116">
        <f t="shared" si="58"/>
        <v>0</v>
      </c>
      <c r="AL58" s="116">
        <f t="shared" si="58"/>
        <v>0</v>
      </c>
      <c r="AM58" s="116">
        <f t="shared" si="58"/>
        <v>0</v>
      </c>
      <c r="AN58" s="116">
        <f t="shared" si="58"/>
        <v>0</v>
      </c>
      <c r="AO58" s="116">
        <f t="shared" si="58"/>
        <v>0</v>
      </c>
      <c r="AP58" s="116">
        <f t="shared" si="58"/>
        <v>0</v>
      </c>
      <c r="AQ58" s="116">
        <f t="shared" si="58"/>
        <v>0</v>
      </c>
      <c r="AR58" s="116">
        <f t="shared" si="58"/>
        <v>0</v>
      </c>
      <c r="AS58" s="116">
        <f t="shared" si="58"/>
        <v>0</v>
      </c>
      <c r="AT58" s="116">
        <f t="shared" si="58"/>
        <v>0</v>
      </c>
      <c r="AU58" s="116">
        <f t="shared" si="58"/>
        <v>0</v>
      </c>
      <c r="AV58" s="116">
        <f t="shared" si="58"/>
        <v>0</v>
      </c>
      <c r="AW58" s="116">
        <f t="shared" si="58"/>
        <v>0</v>
      </c>
      <c r="AX58" s="116">
        <f t="shared" si="58"/>
        <v>0</v>
      </c>
      <c r="AY58" s="116">
        <f t="shared" si="58"/>
        <v>0</v>
      </c>
      <c r="AZ58" s="116">
        <f t="shared" si="58"/>
        <v>0</v>
      </c>
      <c r="BA58" s="116">
        <f t="shared" si="58"/>
        <v>0</v>
      </c>
      <c r="BB58" s="116">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7" activePane="bottomRight" state="frozen"/>
      <selection pane="topRight" activeCell="H1" sqref="H1"/>
      <selection pane="bottomLeft" activeCell="A7" sqref="A7"/>
      <selection pane="bottomRight" activeCell="J26" sqref="J26"/>
    </sheetView>
  </sheetViews>
  <sheetFormatPr defaultColWidth="9.140625" defaultRowHeight="12.75" x14ac:dyDescent="0.2"/>
  <cols>
    <col min="1" max="1" width="5.42578125" style="386" customWidth="1"/>
    <col min="2" max="2" width="64.7109375" style="386" customWidth="1"/>
    <col min="3" max="3" width="14.5703125" style="386" customWidth="1"/>
    <col min="4" max="4" width="14.28515625" style="386" customWidth="1"/>
    <col min="5" max="5" width="9.42578125" style="386" customWidth="1"/>
    <col min="6" max="13" width="13.85546875" style="386" customWidth="1"/>
    <col min="14" max="19" width="14" style="386" customWidth="1"/>
    <col min="20" max="20" width="11.28515625" style="386" customWidth="1"/>
    <col min="21" max="25" width="14" style="386" customWidth="1"/>
    <col min="26" max="68" width="9.140625" style="305"/>
    <col min="69" max="16384" width="9.140625" style="386"/>
  </cols>
  <sheetData>
    <row r="1" spans="1:68" s="236" customFormat="1" ht="27" customHeight="1" x14ac:dyDescent="0.25">
      <c r="A1" s="616" t="s">
        <v>51</v>
      </c>
      <c r="B1" s="616"/>
      <c r="C1" s="564"/>
      <c r="D1" s="617" t="s">
        <v>462</v>
      </c>
      <c r="E1" s="617"/>
      <c r="F1" s="617"/>
      <c r="G1" s="617"/>
      <c r="H1" s="617"/>
      <c r="I1" s="617"/>
      <c r="J1" s="617"/>
      <c r="K1" s="617"/>
      <c r="L1" s="617"/>
      <c r="M1" s="617"/>
      <c r="N1" s="617"/>
      <c r="O1" s="617"/>
      <c r="P1" s="617"/>
      <c r="Q1" s="617"/>
      <c r="R1" s="617"/>
      <c r="S1" s="617"/>
      <c r="T1" s="617"/>
      <c r="U1" s="617"/>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row>
    <row r="2" spans="1:68" s="305" customFormat="1" hidden="1" x14ac:dyDescent="0.2">
      <c r="A2" s="565"/>
    </row>
    <row r="3" spans="1:68" s="305" customFormat="1" hidden="1" x14ac:dyDescent="0.2">
      <c r="A3" s="565"/>
    </row>
    <row r="4" spans="1:68"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row>
    <row r="5" spans="1:68" ht="29.2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AE5" s="369"/>
      <c r="AF5" s="369"/>
      <c r="AG5" s="369"/>
      <c r="AH5" s="369"/>
      <c r="AI5" s="369"/>
      <c r="AJ5" s="369"/>
      <c r="AK5" s="369"/>
      <c r="AL5" s="369"/>
      <c r="AM5" s="369"/>
      <c r="AN5" s="369"/>
      <c r="AO5" s="369"/>
      <c r="AP5" s="369"/>
      <c r="AQ5" s="369"/>
      <c r="AR5" s="369"/>
      <c r="AS5" s="369"/>
      <c r="AT5" s="369"/>
      <c r="AV5" s="566">
        <v>0.55000000000000004</v>
      </c>
    </row>
    <row r="6" spans="1:68"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AE6" s="369"/>
      <c r="AF6" s="369"/>
      <c r="AG6" s="369"/>
      <c r="AH6" s="369"/>
      <c r="AI6" s="369"/>
      <c r="AJ6" s="369"/>
      <c r="AK6" s="369"/>
      <c r="AL6" s="369"/>
      <c r="AM6" s="369"/>
      <c r="AN6" s="369"/>
      <c r="AO6" s="369"/>
      <c r="AP6" s="369"/>
      <c r="AQ6" s="369"/>
      <c r="AR6" s="369"/>
      <c r="AS6" s="369"/>
      <c r="AT6" s="369"/>
      <c r="AV6" s="566">
        <v>0.45</v>
      </c>
    </row>
    <row r="7" spans="1:68" x14ac:dyDescent="0.2">
      <c r="A7" s="541">
        <v>1</v>
      </c>
      <c r="B7" s="542" t="s">
        <v>88</v>
      </c>
      <c r="C7" s="228">
        <v>1</v>
      </c>
      <c r="D7" s="569">
        <f>F7+G7</f>
        <v>0</v>
      </c>
      <c r="E7" s="570" t="e">
        <f t="shared" ref="E7:E17" si="0">D7/$D$36</f>
        <v>#DIV/0!</v>
      </c>
      <c r="F7" s="571">
        <f t="shared" ref="F7:G10" si="1">ROUND(H7+J7+L7+N7+P7+R7+T7+V7+X7,2)</f>
        <v>0</v>
      </c>
      <c r="G7" s="571">
        <f t="shared" si="1"/>
        <v>0</v>
      </c>
      <c r="H7" s="19"/>
      <c r="I7" s="20"/>
      <c r="J7" s="19"/>
      <c r="K7" s="20"/>
      <c r="L7" s="19"/>
      <c r="M7" s="20"/>
      <c r="N7" s="19"/>
      <c r="O7" s="20"/>
      <c r="P7" s="19"/>
      <c r="Q7" s="20"/>
      <c r="R7" s="19"/>
      <c r="S7" s="20"/>
      <c r="T7" s="19"/>
      <c r="U7" s="20"/>
      <c r="V7" s="19"/>
      <c r="W7" s="20"/>
      <c r="X7" s="19"/>
      <c r="Y7" s="20"/>
      <c r="AE7" s="369"/>
      <c r="AF7" s="369"/>
      <c r="AG7" s="369"/>
      <c r="AH7" s="369"/>
      <c r="AI7" s="369"/>
      <c r="AJ7" s="369"/>
      <c r="AK7" s="369"/>
      <c r="AL7" s="369"/>
      <c r="AM7" s="369"/>
      <c r="AN7" s="369"/>
      <c r="AO7" s="369"/>
      <c r="AP7" s="369"/>
      <c r="AQ7" s="369"/>
      <c r="AR7" s="369"/>
      <c r="AS7" s="369"/>
      <c r="AT7" s="369"/>
      <c r="AV7" s="566">
        <v>0.35</v>
      </c>
    </row>
    <row r="8" spans="1:68"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AE8" s="369"/>
      <c r="AF8" s="369"/>
      <c r="AG8" s="369"/>
      <c r="AH8" s="369"/>
      <c r="AI8" s="369"/>
      <c r="AJ8" s="369"/>
      <c r="AK8" s="369"/>
      <c r="AL8" s="369"/>
      <c r="AM8" s="369"/>
      <c r="AN8" s="369"/>
      <c r="AO8" s="369"/>
      <c r="AP8" s="369"/>
      <c r="AQ8" s="369"/>
      <c r="AR8" s="369"/>
      <c r="AS8" s="369"/>
      <c r="AT8" s="369"/>
      <c r="AV8" s="574"/>
    </row>
    <row r="9" spans="1:68"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AE9" s="369"/>
      <c r="AF9" s="369"/>
      <c r="AG9" s="369"/>
      <c r="AH9" s="369"/>
      <c r="AI9" s="369"/>
      <c r="AJ9" s="369"/>
      <c r="AK9" s="369"/>
      <c r="AL9" s="369"/>
      <c r="AM9" s="369"/>
      <c r="AN9" s="369"/>
      <c r="AO9" s="369"/>
      <c r="AP9" s="369"/>
      <c r="AQ9" s="369"/>
      <c r="AR9" s="369"/>
      <c r="AS9" s="369"/>
      <c r="AT9" s="369"/>
      <c r="AV9" s="574"/>
    </row>
    <row r="10" spans="1:68"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AE10" s="369"/>
      <c r="AF10" s="369"/>
      <c r="AG10" s="369"/>
      <c r="AH10" s="369"/>
      <c r="AI10" s="369"/>
      <c r="AJ10" s="369"/>
      <c r="AK10" s="369"/>
      <c r="AL10" s="369"/>
      <c r="AM10" s="369"/>
      <c r="AN10" s="369"/>
      <c r="AO10" s="369"/>
      <c r="AP10" s="369"/>
      <c r="AQ10" s="369"/>
      <c r="AR10" s="369"/>
      <c r="AS10" s="369"/>
      <c r="AT10" s="369"/>
      <c r="AV10" s="574"/>
    </row>
    <row r="11" spans="1:68" x14ac:dyDescent="0.2">
      <c r="A11" s="541">
        <v>3</v>
      </c>
      <c r="B11" s="542" t="s">
        <v>92</v>
      </c>
      <c r="C11" s="305"/>
      <c r="D11" s="569">
        <f t="shared" si="2"/>
        <v>0</v>
      </c>
      <c r="E11" s="570" t="e">
        <f t="shared" si="0"/>
        <v>#DIV/0!</v>
      </c>
      <c r="F11" s="572">
        <f t="shared" ref="F11:G11" si="4">ROUND(H11+J11+L11+N11+P11+R11+T11+V11+X11,2)</f>
        <v>0</v>
      </c>
      <c r="G11" s="572">
        <f t="shared" si="4"/>
        <v>0</v>
      </c>
      <c r="H11" s="573">
        <f>SUM(H12:H13)</f>
        <v>0</v>
      </c>
      <c r="I11" s="573">
        <f t="shared" ref="I11:Y11" si="5">SUM(I12:I13)</f>
        <v>0</v>
      </c>
      <c r="J11" s="573">
        <f t="shared" si="5"/>
        <v>0</v>
      </c>
      <c r="K11" s="573">
        <f t="shared" si="5"/>
        <v>0</v>
      </c>
      <c r="L11" s="573">
        <f t="shared" si="5"/>
        <v>0</v>
      </c>
      <c r="M11" s="573">
        <f t="shared" si="5"/>
        <v>0</v>
      </c>
      <c r="N11" s="573">
        <f t="shared" si="5"/>
        <v>0</v>
      </c>
      <c r="O11" s="573">
        <f t="shared" si="5"/>
        <v>0</v>
      </c>
      <c r="P11" s="573">
        <f t="shared" si="5"/>
        <v>0</v>
      </c>
      <c r="Q11" s="573">
        <f t="shared" si="5"/>
        <v>0</v>
      </c>
      <c r="R11" s="573">
        <f t="shared" si="5"/>
        <v>0</v>
      </c>
      <c r="S11" s="573">
        <f t="shared" si="5"/>
        <v>0</v>
      </c>
      <c r="T11" s="573">
        <f t="shared" si="5"/>
        <v>0</v>
      </c>
      <c r="U11" s="573">
        <f t="shared" si="5"/>
        <v>0</v>
      </c>
      <c r="V11" s="573">
        <f t="shared" si="5"/>
        <v>0</v>
      </c>
      <c r="W11" s="573">
        <f t="shared" si="5"/>
        <v>0</v>
      </c>
      <c r="X11" s="573">
        <f t="shared" si="5"/>
        <v>0</v>
      </c>
      <c r="Y11" s="573">
        <f t="shared" si="5"/>
        <v>0</v>
      </c>
      <c r="AE11" s="369"/>
      <c r="AF11" s="369"/>
      <c r="AG11" s="369"/>
      <c r="AH11" s="369"/>
      <c r="AI11" s="369"/>
      <c r="AJ11" s="369"/>
      <c r="AK11" s="369"/>
      <c r="AL11" s="369"/>
      <c r="AM11" s="369"/>
      <c r="AN11" s="369"/>
      <c r="AO11" s="369"/>
      <c r="AP11" s="369"/>
      <c r="AQ11" s="369"/>
      <c r="AR11" s="369"/>
      <c r="AS11" s="369"/>
      <c r="AT11" s="369"/>
      <c r="AV11" s="574"/>
    </row>
    <row r="12" spans="1:68"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AE12" s="369"/>
      <c r="AF12" s="369"/>
      <c r="AG12" s="369"/>
      <c r="AH12" s="369"/>
      <c r="AI12" s="369"/>
      <c r="AJ12" s="369"/>
      <c r="AK12" s="369"/>
      <c r="AL12" s="369"/>
      <c r="AM12" s="369"/>
      <c r="AN12" s="369"/>
      <c r="AO12" s="369"/>
      <c r="AP12" s="369"/>
      <c r="AQ12" s="369"/>
      <c r="AR12" s="369"/>
      <c r="AS12" s="369"/>
      <c r="AT12" s="369"/>
      <c r="AV12" s="574"/>
    </row>
    <row r="13" spans="1:68" x14ac:dyDescent="0.2">
      <c r="A13" s="546" t="s">
        <v>91</v>
      </c>
      <c r="B13" s="547" t="s">
        <v>94</v>
      </c>
      <c r="C13" s="228">
        <v>1</v>
      </c>
      <c r="D13" s="569">
        <f t="shared" si="2"/>
        <v>0</v>
      </c>
      <c r="E13" s="570" t="e">
        <f t="shared" si="0"/>
        <v>#DIV/0!</v>
      </c>
      <c r="F13" s="575">
        <f t="shared" ref="F13:G16" si="6">ROUND(H13+J13+L13+N13+P13+R13+T13+V13+X13,2)</f>
        <v>0</v>
      </c>
      <c r="G13" s="575">
        <f t="shared" si="6"/>
        <v>0</v>
      </c>
      <c r="H13" s="20"/>
      <c r="I13" s="20"/>
      <c r="J13" s="20"/>
      <c r="K13" s="20"/>
      <c r="L13" s="20"/>
      <c r="M13" s="20"/>
      <c r="N13" s="20"/>
      <c r="O13" s="20"/>
      <c r="P13" s="20"/>
      <c r="Q13" s="20"/>
      <c r="R13" s="20"/>
      <c r="S13" s="20"/>
      <c r="T13" s="20"/>
      <c r="U13" s="20"/>
      <c r="V13" s="20"/>
      <c r="W13" s="20"/>
      <c r="X13" s="20"/>
      <c r="Y13" s="20"/>
      <c r="AE13" s="369"/>
      <c r="AF13" s="369"/>
      <c r="AG13" s="369"/>
      <c r="AH13" s="369"/>
      <c r="AI13" s="369"/>
      <c r="AJ13" s="369"/>
      <c r="AK13" s="369"/>
      <c r="AL13" s="369"/>
      <c r="AM13" s="369"/>
      <c r="AN13" s="369"/>
      <c r="AO13" s="369"/>
      <c r="AP13" s="369"/>
      <c r="AQ13" s="369"/>
      <c r="AR13" s="369"/>
      <c r="AS13" s="369"/>
      <c r="AT13" s="369"/>
      <c r="AV13" s="574"/>
    </row>
    <row r="14" spans="1:68" x14ac:dyDescent="0.2">
      <c r="A14" s="541">
        <v>4</v>
      </c>
      <c r="B14" s="542" t="s">
        <v>68</v>
      </c>
      <c r="C14" s="228">
        <v>1</v>
      </c>
      <c r="D14" s="569">
        <f t="shared" si="2"/>
        <v>0</v>
      </c>
      <c r="E14" s="570" t="e">
        <f>D14/$D$36</f>
        <v>#DIV/0!</v>
      </c>
      <c r="F14" s="575">
        <f t="shared" si="6"/>
        <v>0</v>
      </c>
      <c r="G14" s="575">
        <f t="shared" si="6"/>
        <v>0</v>
      </c>
      <c r="H14" s="19"/>
      <c r="I14" s="19"/>
      <c r="J14" s="19"/>
      <c r="K14" s="19"/>
      <c r="L14" s="19"/>
      <c r="M14" s="19"/>
      <c r="N14" s="19"/>
      <c r="O14" s="19"/>
      <c r="P14" s="19"/>
      <c r="Q14" s="19"/>
      <c r="R14" s="19"/>
      <c r="S14" s="19"/>
      <c r="T14" s="19"/>
      <c r="U14" s="19"/>
      <c r="V14" s="19"/>
      <c r="W14" s="19"/>
      <c r="X14" s="19"/>
      <c r="Y14" s="19"/>
      <c r="AE14" s="369"/>
      <c r="AF14" s="369"/>
      <c r="AG14" s="369"/>
      <c r="AH14" s="369"/>
      <c r="AI14" s="369"/>
      <c r="AJ14" s="369"/>
      <c r="AK14" s="369"/>
      <c r="AL14" s="369"/>
      <c r="AM14" s="369"/>
      <c r="AN14" s="369"/>
      <c r="AO14" s="369"/>
      <c r="AP14" s="369"/>
      <c r="AQ14" s="369"/>
      <c r="AR14" s="369"/>
      <c r="AS14" s="369"/>
      <c r="AT14" s="369"/>
    </row>
    <row r="15" spans="1:68" x14ac:dyDescent="0.2">
      <c r="A15" s="541">
        <v>5</v>
      </c>
      <c r="B15" s="542" t="s">
        <v>95</v>
      </c>
      <c r="C15" s="228">
        <v>1</v>
      </c>
      <c r="D15" s="569">
        <f t="shared" si="2"/>
        <v>0</v>
      </c>
      <c r="E15" s="570" t="e">
        <f t="shared" si="0"/>
        <v>#DIV/0!</v>
      </c>
      <c r="F15" s="575">
        <f t="shared" si="6"/>
        <v>0</v>
      </c>
      <c r="G15" s="575">
        <f t="shared" si="6"/>
        <v>0</v>
      </c>
      <c r="H15" s="19"/>
      <c r="I15" s="19"/>
      <c r="J15" s="19"/>
      <c r="K15" s="19"/>
      <c r="L15" s="19"/>
      <c r="M15" s="19"/>
      <c r="N15" s="19"/>
      <c r="O15" s="19"/>
      <c r="P15" s="19"/>
      <c r="Q15" s="19"/>
      <c r="R15" s="19"/>
      <c r="S15" s="19"/>
      <c r="T15" s="19"/>
      <c r="U15" s="19"/>
      <c r="V15" s="19"/>
      <c r="W15" s="19"/>
      <c r="X15" s="19"/>
      <c r="Y15" s="19"/>
      <c r="AE15" s="369"/>
      <c r="AF15" s="369"/>
      <c r="AG15" s="369"/>
      <c r="AH15" s="369"/>
      <c r="AI15" s="369"/>
      <c r="AJ15" s="369"/>
      <c r="AK15" s="369"/>
      <c r="AL15" s="369"/>
      <c r="AM15" s="369"/>
      <c r="AN15" s="369"/>
      <c r="AO15" s="369"/>
      <c r="AP15" s="369"/>
      <c r="AQ15" s="369"/>
      <c r="AR15" s="369"/>
      <c r="AS15" s="369"/>
      <c r="AT15" s="369"/>
    </row>
    <row r="16" spans="1:68" x14ac:dyDescent="0.2">
      <c r="A16" s="541">
        <v>6</v>
      </c>
      <c r="B16" s="542" t="s">
        <v>96</v>
      </c>
      <c r="C16" s="305"/>
      <c r="D16" s="569">
        <f t="shared" si="2"/>
        <v>0</v>
      </c>
      <c r="E16" s="570" t="e">
        <f t="shared" si="0"/>
        <v>#DIV/0!</v>
      </c>
      <c r="F16" s="572">
        <f t="shared" si="6"/>
        <v>0</v>
      </c>
      <c r="G16" s="572">
        <f>ROUND(I16+K16+M16+O16+Q16+S16+U16+W16+Y16,2)</f>
        <v>0</v>
      </c>
      <c r="H16" s="573">
        <f>SUM(H17:H20)</f>
        <v>0</v>
      </c>
      <c r="I16" s="573">
        <f t="shared" ref="I16:Y16" si="7">SUM(I17:I20)</f>
        <v>0</v>
      </c>
      <c r="J16" s="573">
        <f t="shared" si="7"/>
        <v>0</v>
      </c>
      <c r="K16" s="573">
        <f t="shared" si="7"/>
        <v>0</v>
      </c>
      <c r="L16" s="573">
        <f t="shared" si="7"/>
        <v>0</v>
      </c>
      <c r="M16" s="573">
        <f t="shared" si="7"/>
        <v>0</v>
      </c>
      <c r="N16" s="573">
        <f t="shared" si="7"/>
        <v>0</v>
      </c>
      <c r="O16" s="573">
        <f t="shared" si="7"/>
        <v>0</v>
      </c>
      <c r="P16" s="573">
        <f t="shared" si="7"/>
        <v>0</v>
      </c>
      <c r="Q16" s="573">
        <f t="shared" si="7"/>
        <v>0</v>
      </c>
      <c r="R16" s="573">
        <f t="shared" si="7"/>
        <v>0</v>
      </c>
      <c r="S16" s="573">
        <f t="shared" si="7"/>
        <v>0</v>
      </c>
      <c r="T16" s="573">
        <f t="shared" si="7"/>
        <v>0</v>
      </c>
      <c r="U16" s="573">
        <f t="shared" si="7"/>
        <v>0</v>
      </c>
      <c r="V16" s="573">
        <f t="shared" si="7"/>
        <v>0</v>
      </c>
      <c r="W16" s="573">
        <f t="shared" si="7"/>
        <v>0</v>
      </c>
      <c r="X16" s="573">
        <f t="shared" si="7"/>
        <v>0</v>
      </c>
      <c r="Y16" s="573">
        <f t="shared" si="7"/>
        <v>0</v>
      </c>
      <c r="AE16" s="369"/>
      <c r="AF16" s="369"/>
      <c r="AG16" s="369"/>
      <c r="AH16" s="369"/>
      <c r="AI16" s="369"/>
      <c r="AJ16" s="369"/>
      <c r="AK16" s="369"/>
      <c r="AL16" s="369"/>
      <c r="AM16" s="369"/>
      <c r="AN16" s="369"/>
      <c r="AO16" s="369"/>
      <c r="AP16" s="369"/>
      <c r="AQ16" s="369"/>
      <c r="AR16" s="369"/>
      <c r="AS16" s="369"/>
      <c r="AT16" s="369"/>
      <c r="AV16" s="574"/>
    </row>
    <row r="17" spans="1:48"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AE17" s="369"/>
      <c r="AF17" s="369"/>
      <c r="AG17" s="369"/>
      <c r="AH17" s="369"/>
      <c r="AI17" s="369"/>
      <c r="AJ17" s="369"/>
      <c r="AK17" s="369"/>
      <c r="AL17" s="369"/>
      <c r="AM17" s="369"/>
      <c r="AN17" s="369"/>
      <c r="AO17" s="369"/>
      <c r="AP17" s="369"/>
      <c r="AQ17" s="369"/>
      <c r="AR17" s="369"/>
      <c r="AS17" s="369"/>
      <c r="AT17" s="369"/>
      <c r="AV17" s="574"/>
    </row>
    <row r="18" spans="1:48" x14ac:dyDescent="0.2">
      <c r="A18" s="546" t="s">
        <v>100</v>
      </c>
      <c r="B18" s="547" t="s">
        <v>94</v>
      </c>
      <c r="C18" s="228">
        <v>1</v>
      </c>
      <c r="D18" s="569">
        <f t="shared" si="2"/>
        <v>0</v>
      </c>
      <c r="E18" s="570" t="e">
        <f t="shared" ref="E18:E19" si="8">D18/$D$36</f>
        <v>#DIV/0!</v>
      </c>
      <c r="F18" s="575">
        <f t="shared" ref="F18:G20" si="9">ROUND(H18+J18+L18+N18+P18+R18+T18+V18+X18,2)</f>
        <v>0</v>
      </c>
      <c r="G18" s="575">
        <f t="shared" si="9"/>
        <v>0</v>
      </c>
      <c r="H18" s="20"/>
      <c r="I18" s="20"/>
      <c r="J18" s="20"/>
      <c r="K18" s="20"/>
      <c r="L18" s="20"/>
      <c r="M18" s="20"/>
      <c r="N18" s="20"/>
      <c r="O18" s="20"/>
      <c r="P18" s="20"/>
      <c r="Q18" s="20"/>
      <c r="R18" s="20"/>
      <c r="S18" s="20"/>
      <c r="T18" s="20"/>
      <c r="U18" s="20"/>
      <c r="V18" s="20"/>
      <c r="W18" s="20"/>
      <c r="X18" s="20"/>
      <c r="Y18" s="20"/>
      <c r="AE18" s="369"/>
      <c r="AF18" s="369"/>
      <c r="AG18" s="369"/>
      <c r="AH18" s="369"/>
      <c r="AI18" s="369"/>
      <c r="AJ18" s="369"/>
      <c r="AK18" s="369"/>
      <c r="AL18" s="369"/>
      <c r="AM18" s="369"/>
      <c r="AN18" s="369"/>
      <c r="AO18" s="369"/>
      <c r="AP18" s="369"/>
      <c r="AQ18" s="369"/>
      <c r="AR18" s="369"/>
      <c r="AS18" s="369"/>
      <c r="AT18" s="369"/>
      <c r="AV18" s="574"/>
    </row>
    <row r="19" spans="1:48" x14ac:dyDescent="0.2">
      <c r="A19" s="546" t="s">
        <v>101</v>
      </c>
      <c r="B19" s="547" t="s">
        <v>98</v>
      </c>
      <c r="C19" s="228">
        <v>1</v>
      </c>
      <c r="D19" s="569">
        <f t="shared" si="2"/>
        <v>0</v>
      </c>
      <c r="E19" s="570" t="e">
        <f t="shared" si="8"/>
        <v>#DIV/0!</v>
      </c>
      <c r="F19" s="575">
        <f t="shared" si="9"/>
        <v>0</v>
      </c>
      <c r="G19" s="575">
        <f t="shared" si="9"/>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48" x14ac:dyDescent="0.2">
      <c r="A20" s="546" t="s">
        <v>102</v>
      </c>
      <c r="B20" s="547" t="s">
        <v>80</v>
      </c>
      <c r="C20" s="228">
        <v>1</v>
      </c>
      <c r="D20" s="569">
        <f t="shared" si="2"/>
        <v>0</v>
      </c>
      <c r="E20" s="570" t="e">
        <f t="shared" ref="E20:E31" si="10">D20/$D$36</f>
        <v>#DIV/0!</v>
      </c>
      <c r="F20" s="575">
        <f t="shared" si="9"/>
        <v>0</v>
      </c>
      <c r="G20" s="575">
        <f t="shared" si="9"/>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48" x14ac:dyDescent="0.2">
      <c r="A21" s="541">
        <v>7</v>
      </c>
      <c r="B21" s="542" t="s">
        <v>69</v>
      </c>
      <c r="C21" s="305"/>
      <c r="D21" s="569">
        <f t="shared" si="2"/>
        <v>0</v>
      </c>
      <c r="E21" s="570" t="e">
        <f>D21/$D$36</f>
        <v>#DIV/0!</v>
      </c>
      <c r="F21" s="571">
        <f>ROUND(H21+J21+L21+N21+P21+R21+T21+V21+X21,2)</f>
        <v>0</v>
      </c>
      <c r="G21" s="571">
        <f>ROUND(I21+K21+M21+O21+Q21+S21+U21+W21+Y21,2)</f>
        <v>0</v>
      </c>
      <c r="H21" s="576">
        <f>SUM(H22:H27)</f>
        <v>0</v>
      </c>
      <c r="I21" s="576">
        <f t="shared" ref="I21:Y21" si="11">SUM(I22:I27)</f>
        <v>0</v>
      </c>
      <c r="J21" s="576">
        <f t="shared" si="11"/>
        <v>0</v>
      </c>
      <c r="K21" s="576">
        <f t="shared" si="11"/>
        <v>0</v>
      </c>
      <c r="L21" s="576">
        <f t="shared" si="11"/>
        <v>0</v>
      </c>
      <c r="M21" s="576">
        <f t="shared" si="11"/>
        <v>0</v>
      </c>
      <c r="N21" s="576">
        <f t="shared" si="11"/>
        <v>0</v>
      </c>
      <c r="O21" s="576">
        <f t="shared" si="11"/>
        <v>0</v>
      </c>
      <c r="P21" s="576">
        <f t="shared" si="11"/>
        <v>0</v>
      </c>
      <c r="Q21" s="576">
        <f t="shared" si="11"/>
        <v>0</v>
      </c>
      <c r="R21" s="576">
        <f t="shared" si="11"/>
        <v>0</v>
      </c>
      <c r="S21" s="576">
        <f t="shared" si="11"/>
        <v>0</v>
      </c>
      <c r="T21" s="576">
        <f t="shared" si="11"/>
        <v>0</v>
      </c>
      <c r="U21" s="576">
        <f t="shared" si="11"/>
        <v>0</v>
      </c>
      <c r="V21" s="576">
        <f t="shared" si="11"/>
        <v>0</v>
      </c>
      <c r="W21" s="576">
        <f t="shared" si="11"/>
        <v>0</v>
      </c>
      <c r="X21" s="576">
        <f t="shared" si="11"/>
        <v>0</v>
      </c>
      <c r="Y21" s="576">
        <f t="shared" si="11"/>
        <v>0</v>
      </c>
      <c r="AE21" s="369"/>
      <c r="AF21" s="369"/>
      <c r="AG21" s="369"/>
      <c r="AH21" s="369"/>
      <c r="AI21" s="369"/>
      <c r="AJ21" s="369"/>
      <c r="AK21" s="369"/>
      <c r="AL21" s="369"/>
      <c r="AM21" s="369"/>
      <c r="AN21" s="369"/>
      <c r="AO21" s="369"/>
      <c r="AP21" s="369"/>
      <c r="AQ21" s="369"/>
      <c r="AR21" s="369"/>
      <c r="AS21" s="369"/>
      <c r="AT21" s="369"/>
    </row>
    <row r="22" spans="1:48" x14ac:dyDescent="0.2">
      <c r="A22" s="546" t="s">
        <v>70</v>
      </c>
      <c r="B22" s="547" t="s">
        <v>71</v>
      </c>
      <c r="C22" s="228">
        <v>1</v>
      </c>
      <c r="D22" s="569">
        <f t="shared" si="2"/>
        <v>0</v>
      </c>
      <c r="E22" s="570" t="e">
        <f t="shared" si="1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48" x14ac:dyDescent="0.2">
      <c r="A23" s="546" t="s">
        <v>72</v>
      </c>
      <c r="B23" s="547" t="s">
        <v>73</v>
      </c>
      <c r="C23" s="228">
        <v>1</v>
      </c>
      <c r="D23" s="569">
        <f t="shared" si="2"/>
        <v>0</v>
      </c>
      <c r="E23" s="570" t="e">
        <f t="shared" si="10"/>
        <v>#DIV/0!</v>
      </c>
      <c r="F23" s="575">
        <f t="shared" ref="F23:G35" si="12">ROUND(H23+J23+L23+N23+P23+R23+T23+V23+X23,2)</f>
        <v>0</v>
      </c>
      <c r="G23" s="575">
        <f t="shared" si="12"/>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48" x14ac:dyDescent="0.2">
      <c r="A24" s="546" t="s">
        <v>74</v>
      </c>
      <c r="B24" s="547" t="s">
        <v>87</v>
      </c>
      <c r="C24" s="228">
        <v>1</v>
      </c>
      <c r="D24" s="569">
        <f t="shared" si="2"/>
        <v>0</v>
      </c>
      <c r="E24" s="570" t="e">
        <f>D24/$D$36</f>
        <v>#DIV/0!</v>
      </c>
      <c r="F24" s="575">
        <f t="shared" si="12"/>
        <v>0</v>
      </c>
      <c r="G24" s="575">
        <f t="shared" si="12"/>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48" ht="15" customHeight="1" x14ac:dyDescent="0.2">
      <c r="A25" s="546" t="s">
        <v>75</v>
      </c>
      <c r="B25" s="547" t="s">
        <v>76</v>
      </c>
      <c r="C25" s="228">
        <v>1</v>
      </c>
      <c r="D25" s="569">
        <f t="shared" si="2"/>
        <v>0</v>
      </c>
      <c r="E25" s="570" t="e">
        <f t="shared" si="10"/>
        <v>#DIV/0!</v>
      </c>
      <c r="F25" s="575">
        <f t="shared" si="12"/>
        <v>0</v>
      </c>
      <c r="G25" s="575">
        <f t="shared" si="12"/>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48" x14ac:dyDescent="0.2">
      <c r="A26" s="546" t="s">
        <v>77</v>
      </c>
      <c r="B26" s="547" t="s">
        <v>78</v>
      </c>
      <c r="C26" s="228">
        <v>1</v>
      </c>
      <c r="D26" s="569">
        <f t="shared" si="2"/>
        <v>0</v>
      </c>
      <c r="E26" s="570" t="e">
        <f t="shared" si="10"/>
        <v>#DIV/0!</v>
      </c>
      <c r="F26" s="575">
        <f t="shared" si="12"/>
        <v>0</v>
      </c>
      <c r="G26" s="575">
        <f t="shared" si="12"/>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48" x14ac:dyDescent="0.2">
      <c r="A27" s="546" t="s">
        <v>79</v>
      </c>
      <c r="B27" s="547" t="s">
        <v>80</v>
      </c>
      <c r="C27" s="228">
        <v>1</v>
      </c>
      <c r="D27" s="569">
        <f t="shared" si="2"/>
        <v>0</v>
      </c>
      <c r="E27" s="570" t="e">
        <f t="shared" si="10"/>
        <v>#DIV/0!</v>
      </c>
      <c r="F27" s="575">
        <f t="shared" si="12"/>
        <v>0</v>
      </c>
      <c r="G27" s="575">
        <f t="shared" si="12"/>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48" x14ac:dyDescent="0.2">
      <c r="A28" s="541">
        <v>8</v>
      </c>
      <c r="B28" s="542" t="s">
        <v>103</v>
      </c>
      <c r="C28" s="228">
        <v>1</v>
      </c>
      <c r="D28" s="569">
        <f t="shared" si="2"/>
        <v>0</v>
      </c>
      <c r="E28" s="570" t="e">
        <f t="shared" si="10"/>
        <v>#DIV/0!</v>
      </c>
      <c r="F28" s="575">
        <f t="shared" si="12"/>
        <v>0</v>
      </c>
      <c r="G28" s="575">
        <f t="shared" si="12"/>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48" x14ac:dyDescent="0.2">
      <c r="A29" s="541">
        <v>9</v>
      </c>
      <c r="B29" s="542" t="s">
        <v>81</v>
      </c>
      <c r="C29" s="228">
        <v>1</v>
      </c>
      <c r="D29" s="569">
        <f t="shared" si="2"/>
        <v>0</v>
      </c>
      <c r="E29" s="570" t="e">
        <f t="shared" si="10"/>
        <v>#DIV/0!</v>
      </c>
      <c r="F29" s="575">
        <f t="shared" si="12"/>
        <v>0</v>
      </c>
      <c r="G29" s="575">
        <f t="shared" si="12"/>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48" x14ac:dyDescent="0.2">
      <c r="A30" s="541">
        <v>10</v>
      </c>
      <c r="B30" s="542" t="s">
        <v>82</v>
      </c>
      <c r="C30" s="228">
        <v>1</v>
      </c>
      <c r="D30" s="569">
        <f t="shared" si="2"/>
        <v>0</v>
      </c>
      <c r="E30" s="570" t="e">
        <f t="shared" si="10"/>
        <v>#DIV/0!</v>
      </c>
      <c r="F30" s="575">
        <f t="shared" si="12"/>
        <v>0</v>
      </c>
      <c r="G30" s="575">
        <f t="shared" si="12"/>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48" x14ac:dyDescent="0.2">
      <c r="A31" s="541">
        <v>11</v>
      </c>
      <c r="B31" s="542" t="s">
        <v>83</v>
      </c>
      <c r="C31" s="228">
        <v>1</v>
      </c>
      <c r="D31" s="569">
        <f t="shared" si="2"/>
        <v>0</v>
      </c>
      <c r="E31" s="570" t="e">
        <f t="shared" si="10"/>
        <v>#DIV/0!</v>
      </c>
      <c r="F31" s="575">
        <f t="shared" si="12"/>
        <v>0</v>
      </c>
      <c r="G31" s="575">
        <f t="shared" si="12"/>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48" x14ac:dyDescent="0.2">
      <c r="A32" s="541">
        <v>12</v>
      </c>
      <c r="B32" s="542" t="s">
        <v>104</v>
      </c>
      <c r="C32" s="228">
        <v>1</v>
      </c>
      <c r="D32" s="569">
        <f t="shared" si="2"/>
        <v>0</v>
      </c>
      <c r="E32" s="570" t="e">
        <f t="shared" ref="E32:E35" si="13">D32/$D$36</f>
        <v>#DIV/0!</v>
      </c>
      <c r="F32" s="575">
        <f t="shared" si="12"/>
        <v>0</v>
      </c>
      <c r="G32" s="575">
        <f t="shared" si="12"/>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46" x14ac:dyDescent="0.2">
      <c r="A33" s="541">
        <v>13</v>
      </c>
      <c r="B33" s="542" t="s">
        <v>105</v>
      </c>
      <c r="C33" s="228">
        <v>1</v>
      </c>
      <c r="D33" s="569">
        <f t="shared" si="2"/>
        <v>0</v>
      </c>
      <c r="E33" s="570" t="e">
        <f t="shared" si="13"/>
        <v>#DIV/0!</v>
      </c>
      <c r="F33" s="575">
        <f t="shared" si="12"/>
        <v>0</v>
      </c>
      <c r="G33" s="575">
        <f t="shared" si="12"/>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46" x14ac:dyDescent="0.2">
      <c r="A34" s="541">
        <v>14</v>
      </c>
      <c r="B34" s="542" t="s">
        <v>106</v>
      </c>
      <c r="C34" s="228">
        <v>1</v>
      </c>
      <c r="D34" s="569">
        <f t="shared" si="2"/>
        <v>0</v>
      </c>
      <c r="E34" s="570" t="e">
        <f>D34/$D$36</f>
        <v>#DIV/0!</v>
      </c>
      <c r="F34" s="575">
        <f t="shared" si="12"/>
        <v>0</v>
      </c>
      <c r="G34" s="575">
        <f t="shared" si="12"/>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46" x14ac:dyDescent="0.2">
      <c r="A35" s="541">
        <v>15</v>
      </c>
      <c r="B35" s="542" t="s">
        <v>107</v>
      </c>
      <c r="C35" s="228">
        <v>1</v>
      </c>
      <c r="D35" s="569">
        <f t="shared" si="2"/>
        <v>0</v>
      </c>
      <c r="E35" s="570" t="e">
        <f t="shared" si="13"/>
        <v>#DIV/0!</v>
      </c>
      <c r="F35" s="575">
        <f t="shared" si="12"/>
        <v>0</v>
      </c>
      <c r="G35" s="575">
        <f t="shared" si="12"/>
        <v>0</v>
      </c>
      <c r="H35" s="20"/>
      <c r="I35" s="20"/>
      <c r="J35" s="20"/>
      <c r="K35" s="20"/>
      <c r="L35" s="20"/>
      <c r="M35" s="20"/>
      <c r="N35" s="19"/>
      <c r="O35" s="19"/>
      <c r="P35" s="19"/>
      <c r="Q35" s="19"/>
      <c r="R35" s="19"/>
      <c r="S35" s="19"/>
      <c r="T35" s="19"/>
      <c r="U35" s="19"/>
      <c r="V35" s="19"/>
      <c r="W35" s="19"/>
      <c r="X35" s="19"/>
      <c r="Y35" s="19"/>
      <c r="AE35" s="369"/>
      <c r="AF35" s="369"/>
      <c r="AG35" s="369"/>
      <c r="AH35" s="369"/>
      <c r="AI35" s="369"/>
      <c r="AJ35" s="369"/>
      <c r="AK35" s="369"/>
      <c r="AL35" s="369"/>
      <c r="AM35" s="369"/>
      <c r="AN35" s="369"/>
      <c r="AO35" s="369"/>
      <c r="AP35" s="369"/>
      <c r="AQ35" s="369"/>
      <c r="AR35" s="369"/>
      <c r="AS35" s="369"/>
      <c r="AT35" s="369"/>
    </row>
    <row r="36" spans="1:46" x14ac:dyDescent="0.2">
      <c r="A36" s="577"/>
      <c r="B36" s="542" t="s">
        <v>84</v>
      </c>
      <c r="C36" s="229">
        <v>1</v>
      </c>
      <c r="D36" s="569">
        <f>F36+G36</f>
        <v>0</v>
      </c>
      <c r="E36" s="578" t="e">
        <f>D36/$D$36</f>
        <v>#DIV/0!</v>
      </c>
      <c r="F36" s="571">
        <f t="shared" ref="F36:G36" si="14">F7+F8+F11+F14+F15+F16+F21+F28+F29+F30+F31+F32+F33+F34+F35</f>
        <v>0</v>
      </c>
      <c r="G36" s="571">
        <f t="shared" si="14"/>
        <v>0</v>
      </c>
      <c r="H36" s="571">
        <f>H7+H8+H11+H14+H15+H16+H21+H28+H29+H30+H31+H32+H33+H34+H35</f>
        <v>0</v>
      </c>
      <c r="I36" s="571">
        <f t="shared" ref="I36:Y36" si="15">I7+I8+I11+I14+I15+I16+I21+I28+I29+I30+I31+I32+I33+I34+I35</f>
        <v>0</v>
      </c>
      <c r="J36" s="571">
        <f t="shared" si="15"/>
        <v>0</v>
      </c>
      <c r="K36" s="571">
        <f t="shared" si="15"/>
        <v>0</v>
      </c>
      <c r="L36" s="571">
        <f t="shared" si="15"/>
        <v>0</v>
      </c>
      <c r="M36" s="571">
        <f t="shared" si="15"/>
        <v>0</v>
      </c>
      <c r="N36" s="571">
        <f t="shared" si="15"/>
        <v>0</v>
      </c>
      <c r="O36" s="571">
        <f t="shared" si="15"/>
        <v>0</v>
      </c>
      <c r="P36" s="571">
        <f t="shared" si="15"/>
        <v>0</v>
      </c>
      <c r="Q36" s="571">
        <f t="shared" si="15"/>
        <v>0</v>
      </c>
      <c r="R36" s="571">
        <f t="shared" si="15"/>
        <v>0</v>
      </c>
      <c r="S36" s="571">
        <f t="shared" si="15"/>
        <v>0</v>
      </c>
      <c r="T36" s="571">
        <f t="shared" si="15"/>
        <v>0</v>
      </c>
      <c r="U36" s="571">
        <f t="shared" si="15"/>
        <v>0</v>
      </c>
      <c r="V36" s="571">
        <f t="shared" si="15"/>
        <v>0</v>
      </c>
      <c r="W36" s="571">
        <f t="shared" si="15"/>
        <v>0</v>
      </c>
      <c r="X36" s="571">
        <f t="shared" si="15"/>
        <v>0</v>
      </c>
      <c r="Y36" s="571">
        <f t="shared" si="15"/>
        <v>0</v>
      </c>
      <c r="AE36" s="369"/>
      <c r="AF36" s="369"/>
      <c r="AG36" s="369"/>
      <c r="AH36" s="369"/>
      <c r="AI36" s="369"/>
      <c r="AJ36" s="369"/>
      <c r="AK36" s="369"/>
      <c r="AL36" s="369"/>
      <c r="AM36" s="369"/>
      <c r="AN36" s="369"/>
      <c r="AO36" s="369"/>
      <c r="AP36" s="369"/>
      <c r="AQ36" s="369"/>
      <c r="AR36" s="369"/>
      <c r="AS36" s="369"/>
      <c r="AT36" s="369"/>
    </row>
    <row r="37" spans="1:46"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46" x14ac:dyDescent="0.2">
      <c r="A38" s="577"/>
      <c r="B38" s="542" t="s">
        <v>331</v>
      </c>
      <c r="C38" s="579"/>
      <c r="D38" s="580"/>
      <c r="E38" s="578"/>
      <c r="F38" s="581"/>
      <c r="G38" s="581"/>
      <c r="H38" s="571">
        <f>H36-H35</f>
        <v>0</v>
      </c>
      <c r="I38" s="571">
        <f>I36-I35-I37</f>
        <v>0</v>
      </c>
      <c r="J38" s="571">
        <f t="shared" ref="J38:Y38" si="16">J36-J35</f>
        <v>0</v>
      </c>
      <c r="K38" s="571">
        <f>K36-K35-K37</f>
        <v>0</v>
      </c>
      <c r="L38" s="571">
        <f t="shared" si="16"/>
        <v>0</v>
      </c>
      <c r="M38" s="571">
        <f>M36-M35-M37</f>
        <v>0</v>
      </c>
      <c r="N38" s="571">
        <f t="shared" si="16"/>
        <v>0</v>
      </c>
      <c r="O38" s="571">
        <f t="shared" si="16"/>
        <v>0</v>
      </c>
      <c r="P38" s="571">
        <f t="shared" si="16"/>
        <v>0</v>
      </c>
      <c r="Q38" s="571">
        <f t="shared" si="16"/>
        <v>0</v>
      </c>
      <c r="R38" s="571">
        <f t="shared" si="16"/>
        <v>0</v>
      </c>
      <c r="S38" s="571">
        <f t="shared" si="16"/>
        <v>0</v>
      </c>
      <c r="T38" s="571">
        <f t="shared" si="16"/>
        <v>0</v>
      </c>
      <c r="U38" s="571">
        <f t="shared" si="16"/>
        <v>0</v>
      </c>
      <c r="V38" s="571">
        <f t="shared" si="16"/>
        <v>0</v>
      </c>
      <c r="W38" s="571">
        <f t="shared" si="16"/>
        <v>0</v>
      </c>
      <c r="X38" s="571">
        <f t="shared" si="16"/>
        <v>0</v>
      </c>
      <c r="Y38" s="571">
        <f t="shared" si="16"/>
        <v>0</v>
      </c>
      <c r="AE38" s="369"/>
      <c r="AF38" s="369"/>
      <c r="AG38" s="369"/>
      <c r="AH38" s="369"/>
      <c r="AI38" s="369"/>
      <c r="AJ38" s="369"/>
      <c r="AK38" s="369"/>
      <c r="AL38" s="369"/>
      <c r="AM38" s="369"/>
      <c r="AN38" s="369"/>
      <c r="AO38" s="369"/>
      <c r="AP38" s="369"/>
      <c r="AQ38" s="369"/>
      <c r="AR38" s="369"/>
      <c r="AS38" s="369"/>
      <c r="AT38" s="369"/>
    </row>
    <row r="39" spans="1:46" s="305" customFormat="1" ht="16.5" customHeight="1" x14ac:dyDescent="0.2">
      <c r="A39" s="565"/>
    </row>
    <row r="40" spans="1:46" s="305" customFormat="1" x14ac:dyDescent="0.2">
      <c r="A40" s="565"/>
    </row>
    <row r="41" spans="1:46" s="305" customFormat="1" x14ac:dyDescent="0.2">
      <c r="A41" s="565"/>
    </row>
    <row r="42" spans="1:46" s="305" customFormat="1" x14ac:dyDescent="0.2">
      <c r="A42" s="565"/>
    </row>
    <row r="43" spans="1:46" s="305" customFormat="1" x14ac:dyDescent="0.2">
      <c r="A43" s="565"/>
    </row>
    <row r="44" spans="1:46" s="305" customFormat="1" x14ac:dyDescent="0.2">
      <c r="A44" s="565"/>
    </row>
    <row r="45" spans="1:46" s="305" customFormat="1" x14ac:dyDescent="0.2">
      <c r="A45" s="565"/>
    </row>
    <row r="46" spans="1:46" s="305" customFormat="1" x14ac:dyDescent="0.2">
      <c r="A46" s="565"/>
    </row>
    <row r="47" spans="1:46" s="305" customFormat="1" x14ac:dyDescent="0.2">
      <c r="A47" s="565"/>
    </row>
    <row r="48" spans="1:46"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row r="57" spans="1:1" s="305" customFormat="1" x14ac:dyDescent="0.2"/>
    <row r="58" spans="1:1" s="305" customFormat="1" x14ac:dyDescent="0.2"/>
    <row r="59" spans="1:1" s="305" customFormat="1" x14ac:dyDescent="0.2"/>
    <row r="60" spans="1:1" s="305" customFormat="1" x14ac:dyDescent="0.2"/>
    <row r="61" spans="1:1" s="305" customFormat="1" x14ac:dyDescent="0.2"/>
    <row r="62" spans="1:1" s="305" customFormat="1" x14ac:dyDescent="0.2"/>
    <row r="63" spans="1:1" s="305" customFormat="1" x14ac:dyDescent="0.2"/>
    <row r="64" spans="1:1" s="305" customFormat="1" x14ac:dyDescent="0.2"/>
    <row r="65" spans="1:2" s="305" customFormat="1" x14ac:dyDescent="0.2"/>
    <row r="66" spans="1:2" s="305" customFormat="1" x14ac:dyDescent="0.2"/>
    <row r="67" spans="1:2" s="305" customFormat="1" x14ac:dyDescent="0.2"/>
    <row r="68" spans="1:2" s="305" customFormat="1" x14ac:dyDescent="0.2"/>
    <row r="69" spans="1:2" s="305" customFormat="1" x14ac:dyDescent="0.2"/>
    <row r="70" spans="1:2" s="305" customFormat="1" x14ac:dyDescent="0.2"/>
    <row r="71" spans="1:2" s="305" customFormat="1" x14ac:dyDescent="0.2"/>
    <row r="72" spans="1:2" s="305" customFormat="1" x14ac:dyDescent="0.2"/>
    <row r="73" spans="1:2" s="305" customFormat="1" x14ac:dyDescent="0.2"/>
    <row r="74" spans="1:2" s="305" customFormat="1" x14ac:dyDescent="0.2"/>
    <row r="75" spans="1:2" s="305" customFormat="1" x14ac:dyDescent="0.2"/>
    <row r="76" spans="1:2" s="305" customFormat="1" x14ac:dyDescent="0.2"/>
    <row r="77" spans="1:2" s="305" customFormat="1" x14ac:dyDescent="0.2"/>
    <row r="78" spans="1:2" s="305" customFormat="1" x14ac:dyDescent="0.2"/>
    <row r="79" spans="1:2" s="305" customFormat="1" x14ac:dyDescent="0.2"/>
    <row r="80" spans="1:2" s="305" customFormat="1" x14ac:dyDescent="0.2">
      <c r="A80" s="582"/>
      <c r="B80" s="583"/>
    </row>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row r="407" s="305" customFormat="1" x14ac:dyDescent="0.2"/>
    <row r="408" s="305" customFormat="1" x14ac:dyDescent="0.2"/>
    <row r="409" s="305" customFormat="1" x14ac:dyDescent="0.2"/>
  </sheetData>
  <sheetProtection algorithmName="SHA-512" hashValue="nzGDfJ7ZbjnlsVWFGQxSdaLIHLqEhb3vBxPrS/cMG+c1kGjpD9fl3oeg7v4VrIpCB5fEvwjqeiEIXHVEbop/TA==" saltValue="LWMNunGbwklRxk2g9NcgL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62" priority="4" stopIfTrue="1" operator="containsText" text="PĀRSNIEGTAS IZMAKSAS">
      <formula>NOT(ISERROR(SEARCH("PĀRSNIEGTAS IZMAKSAS",F11)))</formula>
    </cfRule>
  </conditionalFormatting>
  <conditionalFormatting sqref="F16:G16">
    <cfRule type="containsText" dxfId="161" priority="3" stopIfTrue="1" operator="containsText" text="PĀRSNIEGTAS IZMAKSAS">
      <formula>NOT(ISERROR(SEARCH("PĀRSNIEGTAS IZMAKSAS",F16)))</formula>
    </cfRule>
  </conditionalFormatting>
  <conditionalFormatting sqref="D38">
    <cfRule type="containsText" dxfId="160" priority="2" stopIfTrue="1" operator="containsText" text="PĀRSNIEGTAS IZMAKSAS">
      <formula>NOT(ISERROR(SEARCH("PĀRSNIEGTAS IZMAKSAS",D38)))</formula>
    </cfRule>
  </conditionalFormatting>
  <conditionalFormatting sqref="F8:G8 D7:D36">
    <cfRule type="containsText" dxfId="159" priority="6" stopIfTrue="1" operator="containsText" text="PĀRSNIEGTAS IZMAKSAS">
      <formula>NOT(ISERROR(SEARCH("PĀRSNIEGTAS IZMAKSAS",D7)))</formula>
    </cfRule>
  </conditionalFormatting>
  <conditionalFormatting sqref="J5:Y5">
    <cfRule type="cellIs" dxfId="158" priority="5" operator="equal">
      <formula>"x"</formula>
    </cfRule>
  </conditionalFormatting>
  <conditionalFormatting sqref="D37">
    <cfRule type="containsText" dxfId="157"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Dati!$N$3:$N$14</xm:f>
          </x14:formula1>
          <xm:sqref>C7 C22:C36 C17:C20 C12:C15 C9:C10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4" sqref="I24"/>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69" width="9.140625" style="305"/>
    <col min="70" max="16384" width="9.140625" style="386"/>
  </cols>
  <sheetData>
    <row r="1" spans="1:69" s="236" customFormat="1" ht="27" customHeight="1" x14ac:dyDescent="0.25">
      <c r="A1" s="616" t="s">
        <v>85</v>
      </c>
      <c r="B1" s="616"/>
      <c r="C1" s="584"/>
      <c r="D1" s="624" t="s">
        <v>469</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hidden="1" x14ac:dyDescent="0.2">
      <c r="A2" s="565"/>
    </row>
    <row r="3" spans="1:69" s="305" customFormat="1" hidden="1" x14ac:dyDescent="0.2">
      <c r="A3" s="565"/>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row>
    <row r="5" spans="1:69" ht="33.7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D14/$D$36</f>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Z19" s="305"/>
      <c r="AE19" s="369"/>
      <c r="AF19" s="369"/>
      <c r="AG19" s="369"/>
      <c r="AH19" s="369"/>
      <c r="AI19" s="369"/>
      <c r="AJ19" s="369"/>
      <c r="AK19" s="369"/>
      <c r="AL19" s="369"/>
      <c r="AM19" s="369"/>
      <c r="AN19" s="369"/>
      <c r="AO19" s="369"/>
      <c r="AP19" s="369"/>
      <c r="AQ19" s="369"/>
      <c r="AR19" s="369"/>
      <c r="AS19" s="369"/>
      <c r="AT19" s="369"/>
      <c r="AV19" s="574"/>
      <c r="BQ19" s="386"/>
    </row>
    <row r="20" spans="1:69"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Z20" s="305"/>
      <c r="AE20" s="369"/>
      <c r="AF20" s="369"/>
      <c r="AG20" s="369"/>
      <c r="AH20" s="369"/>
      <c r="AI20" s="369"/>
      <c r="AJ20" s="369"/>
      <c r="AK20" s="369"/>
      <c r="AL20" s="369"/>
      <c r="AM20" s="369"/>
      <c r="AN20" s="369"/>
      <c r="AO20" s="369"/>
      <c r="AP20" s="369"/>
      <c r="AQ20" s="369"/>
      <c r="AR20" s="369"/>
      <c r="AS20" s="369"/>
      <c r="AT20" s="369"/>
      <c r="AV20" s="574"/>
      <c r="BQ20" s="386"/>
    </row>
    <row r="21" spans="1:69" x14ac:dyDescent="0.2">
      <c r="A21" s="541">
        <v>7</v>
      </c>
      <c r="B21" s="542" t="s">
        <v>69</v>
      </c>
      <c r="C21" s="305"/>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Z21" s="305"/>
      <c r="AE21" s="369"/>
      <c r="AF21" s="369"/>
      <c r="AG21" s="369"/>
      <c r="AH21" s="369"/>
      <c r="AI21" s="369"/>
      <c r="AJ21" s="369"/>
      <c r="AK21" s="369"/>
      <c r="AL21" s="369"/>
      <c r="AM21" s="369"/>
      <c r="AN21" s="369"/>
      <c r="AO21" s="369"/>
      <c r="AP21" s="369"/>
      <c r="AQ21" s="369"/>
      <c r="AR21" s="369"/>
      <c r="AS21" s="369"/>
      <c r="AT21" s="369"/>
      <c r="BQ21" s="386"/>
    </row>
    <row r="22" spans="1:69" x14ac:dyDescent="0.2">
      <c r="A22" s="546" t="s">
        <v>70</v>
      </c>
      <c r="B22" s="13" t="s">
        <v>311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Z22" s="305"/>
      <c r="AE22" s="369"/>
      <c r="AF22" s="369"/>
      <c r="AG22" s="369"/>
      <c r="AH22" s="369"/>
      <c r="AI22" s="369"/>
      <c r="AJ22" s="369"/>
      <c r="AK22" s="369"/>
      <c r="AL22" s="369"/>
      <c r="AM22" s="369"/>
      <c r="AN22" s="369"/>
      <c r="AO22" s="369"/>
      <c r="AP22" s="369"/>
      <c r="AQ22" s="369"/>
      <c r="AR22" s="369"/>
      <c r="AS22" s="369"/>
      <c r="AT22" s="369"/>
      <c r="BQ22" s="386"/>
    </row>
    <row r="23" spans="1:69" x14ac:dyDescent="0.2">
      <c r="A23" s="546" t="s">
        <v>72</v>
      </c>
      <c r="B23" s="13"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Z23" s="305"/>
      <c r="AE23" s="369"/>
      <c r="AF23" s="369"/>
      <c r="AG23" s="369"/>
      <c r="AH23" s="369"/>
      <c r="AI23" s="369"/>
      <c r="AJ23" s="369"/>
      <c r="AK23" s="369"/>
      <c r="AL23" s="369"/>
      <c r="AM23" s="369"/>
      <c r="AN23" s="369"/>
      <c r="AO23" s="369"/>
      <c r="AP23" s="369"/>
      <c r="AQ23" s="369"/>
      <c r="AR23" s="369"/>
      <c r="AS23" s="369"/>
      <c r="AT23" s="369"/>
      <c r="BQ23" s="386"/>
    </row>
    <row r="24" spans="1:69" x14ac:dyDescent="0.2">
      <c r="A24" s="546" t="s">
        <v>74</v>
      </c>
      <c r="B24" s="13"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Z24" s="305"/>
      <c r="AE24" s="369"/>
      <c r="AF24" s="369"/>
      <c r="AG24" s="369"/>
      <c r="AH24" s="369"/>
      <c r="AI24" s="369"/>
      <c r="AJ24" s="369"/>
      <c r="AK24" s="369"/>
      <c r="AL24" s="369"/>
      <c r="AM24" s="369"/>
      <c r="AN24" s="369"/>
      <c r="AO24" s="369"/>
      <c r="AP24" s="369"/>
      <c r="AQ24" s="369"/>
      <c r="AR24" s="369"/>
      <c r="AS24" s="369"/>
      <c r="AT24" s="369"/>
      <c r="BQ24" s="386"/>
    </row>
    <row r="25" spans="1:69" ht="15" customHeight="1" x14ac:dyDescent="0.2">
      <c r="A25" s="546" t="s">
        <v>75</v>
      </c>
      <c r="B25" s="13"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Z25" s="305"/>
      <c r="AE25" s="369"/>
      <c r="AF25" s="369"/>
      <c r="AG25" s="369"/>
      <c r="AH25" s="369"/>
      <c r="AI25" s="369"/>
      <c r="AJ25" s="369"/>
      <c r="AK25" s="369"/>
      <c r="AL25" s="369"/>
      <c r="AM25" s="369"/>
      <c r="AN25" s="369"/>
      <c r="AO25" s="369"/>
      <c r="AP25" s="369"/>
      <c r="AQ25" s="369"/>
      <c r="AR25" s="369"/>
      <c r="AS25" s="369"/>
      <c r="AT25" s="369"/>
      <c r="BQ25" s="386"/>
    </row>
    <row r="26" spans="1:69" x14ac:dyDescent="0.2">
      <c r="A26" s="546" t="s">
        <v>77</v>
      </c>
      <c r="B26" s="13"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Z26" s="305"/>
      <c r="AE26" s="369"/>
      <c r="AF26" s="369"/>
      <c r="AG26" s="369"/>
      <c r="AH26" s="369"/>
      <c r="AI26" s="369"/>
      <c r="AJ26" s="369"/>
      <c r="AK26" s="369"/>
      <c r="AL26" s="369"/>
      <c r="AM26" s="369"/>
      <c r="AN26" s="369"/>
      <c r="AO26" s="369"/>
      <c r="AP26" s="369"/>
      <c r="AQ26" s="369"/>
      <c r="AR26" s="369"/>
      <c r="AS26" s="369"/>
      <c r="AT26" s="369"/>
      <c r="BQ26" s="386"/>
    </row>
    <row r="27" spans="1:69" x14ac:dyDescent="0.2">
      <c r="A27" s="546" t="s">
        <v>79</v>
      </c>
      <c r="B27" s="13"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Z27" s="305"/>
      <c r="AE27" s="369"/>
      <c r="AF27" s="369"/>
      <c r="AG27" s="369"/>
      <c r="AH27" s="369"/>
      <c r="AI27" s="369"/>
      <c r="AJ27" s="369"/>
      <c r="AK27" s="369"/>
      <c r="AL27" s="369"/>
      <c r="AM27" s="369"/>
      <c r="AN27" s="369"/>
      <c r="AO27" s="369"/>
      <c r="AP27" s="369"/>
      <c r="AQ27" s="369"/>
      <c r="AR27" s="369"/>
      <c r="AS27" s="369"/>
      <c r="AT27" s="369"/>
      <c r="BQ27" s="386"/>
    </row>
    <row r="28" spans="1:69" x14ac:dyDescent="0.2">
      <c r="A28" s="541">
        <v>8</v>
      </c>
      <c r="B28" s="9" t="s">
        <v>103</v>
      </c>
      <c r="C28" s="228">
        <v>1</v>
      </c>
      <c r="D28" s="569">
        <f t="shared" si="2"/>
        <v>0</v>
      </c>
      <c r="E28" s="570" t="e">
        <f t="shared" si="0"/>
        <v>#DIV/0!</v>
      </c>
      <c r="F28" s="575">
        <f t="shared" si="9"/>
        <v>0</v>
      </c>
      <c r="G28" s="575">
        <f>ROUND(I28+K28+M28+O28+Q28+S28+U28+W28+Y28,2)</f>
        <v>0</v>
      </c>
      <c r="H28" s="20"/>
      <c r="I28" s="20"/>
      <c r="J28" s="20"/>
      <c r="K28" s="20"/>
      <c r="L28" s="20"/>
      <c r="M28" s="20"/>
      <c r="N28" s="19"/>
      <c r="O28" s="19"/>
      <c r="P28" s="19"/>
      <c r="Q28" s="19"/>
      <c r="R28" s="19"/>
      <c r="S28" s="19"/>
      <c r="T28" s="19"/>
      <c r="U28" s="19"/>
      <c r="V28" s="19"/>
      <c r="W28" s="19"/>
      <c r="X28" s="19"/>
      <c r="Y28" s="19"/>
      <c r="Z28" s="305"/>
      <c r="AE28" s="369"/>
      <c r="AF28" s="369"/>
      <c r="AG28" s="369"/>
      <c r="AH28" s="369"/>
      <c r="AI28" s="369"/>
      <c r="AJ28" s="369"/>
      <c r="AK28" s="369"/>
      <c r="AL28" s="369"/>
      <c r="AM28" s="369"/>
      <c r="AN28" s="369"/>
      <c r="AO28" s="369"/>
      <c r="AP28" s="369"/>
      <c r="AQ28" s="369"/>
      <c r="AR28" s="369"/>
      <c r="AS28" s="369"/>
      <c r="AT28" s="369"/>
      <c r="BQ28" s="386"/>
    </row>
    <row r="29" spans="1:69" x14ac:dyDescent="0.2">
      <c r="A29" s="541">
        <v>9</v>
      </c>
      <c r="B29" s="9"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Z29" s="305"/>
      <c r="AE29" s="369"/>
      <c r="AF29" s="369"/>
      <c r="AG29" s="369"/>
      <c r="AH29" s="369"/>
      <c r="AI29" s="369"/>
      <c r="AJ29" s="369"/>
      <c r="AK29" s="369"/>
      <c r="AL29" s="369"/>
      <c r="AM29" s="369"/>
      <c r="AN29" s="369"/>
      <c r="AO29" s="369"/>
      <c r="AP29" s="369"/>
      <c r="AQ29" s="369"/>
      <c r="AR29" s="369"/>
      <c r="AS29" s="369"/>
      <c r="AT29" s="369"/>
      <c r="BQ29" s="386"/>
    </row>
    <row r="30" spans="1:69" x14ac:dyDescent="0.2">
      <c r="A30" s="541">
        <v>10</v>
      </c>
      <c r="B30" s="9"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Z30" s="305"/>
      <c r="AE30" s="369"/>
      <c r="AF30" s="369"/>
      <c r="AG30" s="369"/>
      <c r="AH30" s="369"/>
      <c r="AI30" s="369"/>
      <c r="AJ30" s="369"/>
      <c r="AK30" s="369"/>
      <c r="AL30" s="369"/>
      <c r="AM30" s="369"/>
      <c r="AN30" s="369"/>
      <c r="AO30" s="369"/>
      <c r="AP30" s="369"/>
      <c r="AQ30" s="369"/>
      <c r="AR30" s="369"/>
      <c r="AS30" s="369"/>
      <c r="AT30" s="369"/>
      <c r="BQ30" s="386"/>
    </row>
    <row r="31" spans="1:69" ht="25.5" x14ac:dyDescent="0.2">
      <c r="A31" s="541">
        <v>11</v>
      </c>
      <c r="B31" s="9" t="s">
        <v>312</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Z31" s="305"/>
      <c r="AE31" s="369"/>
      <c r="AF31" s="369"/>
      <c r="AG31" s="369"/>
      <c r="AH31" s="369"/>
      <c r="AI31" s="369"/>
      <c r="AJ31" s="369"/>
      <c r="AK31" s="369"/>
      <c r="AL31" s="369"/>
      <c r="AM31" s="369"/>
      <c r="AN31" s="369"/>
      <c r="AO31" s="369"/>
      <c r="AP31" s="369"/>
      <c r="AQ31" s="369"/>
      <c r="AR31" s="369"/>
      <c r="AS31" s="369"/>
      <c r="AT31" s="369"/>
      <c r="BQ31" s="386"/>
    </row>
    <row r="32" spans="1:69"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Z32" s="305"/>
      <c r="AE32" s="369"/>
      <c r="AF32" s="369"/>
      <c r="AG32" s="369"/>
      <c r="AH32" s="369"/>
      <c r="AI32" s="369"/>
      <c r="AJ32" s="369"/>
      <c r="AK32" s="369"/>
      <c r="AL32" s="369"/>
      <c r="AM32" s="369"/>
      <c r="AN32" s="369"/>
      <c r="AO32" s="369"/>
      <c r="AP32" s="369"/>
      <c r="AQ32" s="369"/>
      <c r="AR32" s="369"/>
      <c r="AS32" s="369"/>
      <c r="AT32" s="369"/>
      <c r="BQ32" s="386"/>
    </row>
    <row r="33" spans="1:69"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Z33" s="305"/>
      <c r="AE33" s="369"/>
      <c r="AF33" s="369"/>
      <c r="AG33" s="369"/>
      <c r="AH33" s="369"/>
      <c r="AI33" s="369"/>
      <c r="AJ33" s="369"/>
      <c r="AK33" s="369"/>
      <c r="AL33" s="369"/>
      <c r="AM33" s="369"/>
      <c r="AN33" s="369"/>
      <c r="AO33" s="369"/>
      <c r="AP33" s="369"/>
      <c r="AQ33" s="369"/>
      <c r="AR33" s="369"/>
      <c r="AS33" s="369"/>
      <c r="AT33" s="369"/>
      <c r="BQ33" s="386"/>
    </row>
    <row r="34" spans="1:69"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Z34" s="305"/>
      <c r="AE34" s="369"/>
      <c r="AF34" s="369"/>
      <c r="AG34" s="369"/>
      <c r="AH34" s="369"/>
      <c r="AI34" s="369"/>
      <c r="AJ34" s="369"/>
      <c r="AK34" s="369"/>
      <c r="AL34" s="369"/>
      <c r="AM34" s="369"/>
      <c r="AN34" s="369"/>
      <c r="AO34" s="369"/>
      <c r="AP34" s="369"/>
      <c r="AQ34" s="369"/>
      <c r="AR34" s="369"/>
      <c r="AS34" s="369"/>
      <c r="AT34" s="369"/>
      <c r="BQ34" s="386"/>
    </row>
    <row r="35" spans="1:69" x14ac:dyDescent="0.2">
      <c r="A35" s="541">
        <v>15</v>
      </c>
      <c r="B35" s="542" t="s">
        <v>107</v>
      </c>
      <c r="C35" s="228">
        <v>1</v>
      </c>
      <c r="D35" s="569">
        <f t="shared" si="2"/>
        <v>0</v>
      </c>
      <c r="E35" s="570" t="e">
        <f t="shared" si="0"/>
        <v>#DIV/0!</v>
      </c>
      <c r="F35" s="575">
        <f t="shared" si="9"/>
        <v>0</v>
      </c>
      <c r="G35" s="575">
        <f t="shared" si="9"/>
        <v>0</v>
      </c>
      <c r="H35" s="585">
        <v>0</v>
      </c>
      <c r="I35" s="20"/>
      <c r="J35" s="585">
        <v>0</v>
      </c>
      <c r="K35" s="20"/>
      <c r="L35" s="585">
        <v>0</v>
      </c>
      <c r="M35" s="20"/>
      <c r="N35" s="585">
        <v>0</v>
      </c>
      <c r="O35" s="19"/>
      <c r="P35" s="585">
        <v>0</v>
      </c>
      <c r="Q35" s="19"/>
      <c r="R35" s="585">
        <v>0</v>
      </c>
      <c r="S35" s="19"/>
      <c r="T35" s="585">
        <v>0</v>
      </c>
      <c r="U35" s="19"/>
      <c r="V35" s="585">
        <v>0</v>
      </c>
      <c r="W35" s="19"/>
      <c r="X35" s="585">
        <v>0</v>
      </c>
      <c r="Y35" s="19"/>
      <c r="Z35" s="305"/>
      <c r="AE35" s="369"/>
      <c r="AF35" s="369"/>
      <c r="AG35" s="369"/>
      <c r="AH35" s="369"/>
      <c r="AI35" s="369"/>
      <c r="AJ35" s="369"/>
      <c r="AK35" s="369"/>
      <c r="AL35" s="369"/>
      <c r="AM35" s="369"/>
      <c r="AN35" s="369"/>
      <c r="AO35" s="369"/>
      <c r="AP35" s="369"/>
      <c r="AQ35" s="369"/>
      <c r="AR35" s="369"/>
      <c r="AS35" s="369"/>
      <c r="AT35" s="369"/>
      <c r="BQ35" s="386"/>
    </row>
    <row r="36" spans="1:69" x14ac:dyDescent="0.2">
      <c r="A36" s="577"/>
      <c r="B36" s="542" t="s">
        <v>84</v>
      </c>
      <c r="C36" s="229">
        <v>1</v>
      </c>
      <c r="D36" s="569">
        <f>F36+G36</f>
        <v>0</v>
      </c>
      <c r="E36" s="578" t="e">
        <f>D36/$D$36</f>
        <v>#DIV/0!</v>
      </c>
      <c r="F36" s="571">
        <f t="shared" ref="F36" si="10">F7+F8+F11+F14+F15+F16+F21+F28+F29+F30+F31+F32+F33+F34+F35</f>
        <v>0</v>
      </c>
      <c r="G36" s="571">
        <f>G7+G8+G11+G14+G15+G16+G21+G28+G29+G30+G31+G32+G33+G34+G35</f>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Z36" s="305"/>
      <c r="AE36" s="369"/>
      <c r="AF36" s="369"/>
      <c r="AG36" s="369"/>
      <c r="AH36" s="369"/>
      <c r="AI36" s="369"/>
      <c r="AJ36" s="369"/>
      <c r="AK36" s="369"/>
      <c r="AL36" s="369"/>
      <c r="AM36" s="369"/>
      <c r="AN36" s="369"/>
      <c r="AO36" s="369"/>
      <c r="AP36" s="369"/>
      <c r="AQ36" s="369"/>
      <c r="AR36" s="369"/>
      <c r="AS36" s="369"/>
      <c r="AT36" s="369"/>
      <c r="BQ36" s="386"/>
    </row>
    <row r="37" spans="1:69"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Z37" s="305"/>
      <c r="AE37" s="369"/>
      <c r="AF37" s="369"/>
      <c r="AG37" s="369"/>
      <c r="AH37" s="369"/>
      <c r="AI37" s="369"/>
      <c r="AJ37" s="369"/>
      <c r="AK37" s="369"/>
      <c r="AL37" s="369"/>
      <c r="AM37" s="369"/>
      <c r="AN37" s="369"/>
      <c r="AO37" s="369"/>
      <c r="AP37" s="369"/>
      <c r="AQ37" s="369"/>
      <c r="AR37" s="369"/>
      <c r="AS37" s="369"/>
      <c r="AT37" s="369"/>
      <c r="BQ37" s="386"/>
    </row>
    <row r="38" spans="1:69"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Z38" s="305"/>
      <c r="AE38" s="369"/>
      <c r="AF38" s="369"/>
      <c r="AG38" s="369"/>
      <c r="AH38" s="369"/>
      <c r="AI38" s="369"/>
      <c r="AJ38" s="369"/>
      <c r="AK38" s="369"/>
      <c r="AL38" s="369"/>
      <c r="AM38" s="369"/>
      <c r="AN38" s="369"/>
      <c r="AO38" s="369"/>
      <c r="AP38" s="369"/>
      <c r="AQ38" s="369"/>
      <c r="AR38" s="369"/>
      <c r="AS38" s="369"/>
      <c r="AT38" s="369"/>
      <c r="BQ38" s="386"/>
    </row>
    <row r="39" spans="1:69" x14ac:dyDescent="0.2">
      <c r="A39" s="577"/>
      <c r="B39" s="542" t="s">
        <v>339</v>
      </c>
      <c r="C39" s="579"/>
      <c r="D39" s="580"/>
      <c r="E39" s="578"/>
      <c r="F39" s="581"/>
      <c r="G39" s="581"/>
      <c r="H39" s="571">
        <f>H36-H22-H31</f>
        <v>0</v>
      </c>
      <c r="I39" s="571">
        <f t="shared" ref="I39:Y39" si="13">I36-I22-I31</f>
        <v>0</v>
      </c>
      <c r="J39" s="571">
        <f t="shared" si="13"/>
        <v>0</v>
      </c>
      <c r="K39" s="571">
        <f t="shared" si="13"/>
        <v>0</v>
      </c>
      <c r="L39" s="571">
        <f t="shared" si="13"/>
        <v>0</v>
      </c>
      <c r="M39" s="571">
        <f t="shared" si="13"/>
        <v>0</v>
      </c>
      <c r="N39" s="571">
        <f t="shared" si="13"/>
        <v>0</v>
      </c>
      <c r="O39" s="571">
        <f t="shared" si="13"/>
        <v>0</v>
      </c>
      <c r="P39" s="571">
        <f t="shared" si="13"/>
        <v>0</v>
      </c>
      <c r="Q39" s="571">
        <f t="shared" si="13"/>
        <v>0</v>
      </c>
      <c r="R39" s="571">
        <f t="shared" si="13"/>
        <v>0</v>
      </c>
      <c r="S39" s="571">
        <f t="shared" si="13"/>
        <v>0</v>
      </c>
      <c r="T39" s="571">
        <f t="shared" si="13"/>
        <v>0</v>
      </c>
      <c r="U39" s="571">
        <f t="shared" si="13"/>
        <v>0</v>
      </c>
      <c r="V39" s="571">
        <f t="shared" si="13"/>
        <v>0</v>
      </c>
      <c r="W39" s="571">
        <f t="shared" si="13"/>
        <v>0</v>
      </c>
      <c r="X39" s="571">
        <f t="shared" si="13"/>
        <v>0</v>
      </c>
      <c r="Y39" s="571">
        <f t="shared" si="13"/>
        <v>0</v>
      </c>
      <c r="Z39" s="305"/>
      <c r="AE39" s="369"/>
      <c r="AF39" s="369"/>
      <c r="AG39" s="369"/>
      <c r="AH39" s="369"/>
      <c r="AI39" s="369"/>
      <c r="AJ39" s="369"/>
      <c r="AK39" s="369"/>
      <c r="AL39" s="369"/>
      <c r="AM39" s="369"/>
      <c r="AN39" s="369"/>
      <c r="AO39" s="369"/>
      <c r="AP39" s="369"/>
      <c r="AQ39" s="369"/>
      <c r="AR39" s="369"/>
      <c r="AS39" s="369"/>
      <c r="AT39" s="369"/>
      <c r="BQ39" s="386"/>
    </row>
    <row r="40" spans="1:69" x14ac:dyDescent="0.2">
      <c r="A40" s="577"/>
      <c r="B40" s="542" t="s">
        <v>340</v>
      </c>
      <c r="C40" s="579"/>
      <c r="D40" s="580"/>
      <c r="E40" s="578"/>
      <c r="F40" s="581"/>
      <c r="G40" s="581"/>
      <c r="H40" s="571">
        <f>H22+H31</f>
        <v>0</v>
      </c>
      <c r="I40" s="571">
        <f t="shared" ref="I40:Y40" si="14">I22+I31</f>
        <v>0</v>
      </c>
      <c r="J40" s="571">
        <f t="shared" si="14"/>
        <v>0</v>
      </c>
      <c r="K40" s="571">
        <f t="shared" si="14"/>
        <v>0</v>
      </c>
      <c r="L40" s="571">
        <f t="shared" si="14"/>
        <v>0</v>
      </c>
      <c r="M40" s="571">
        <f t="shared" si="14"/>
        <v>0</v>
      </c>
      <c r="N40" s="571">
        <f t="shared" si="14"/>
        <v>0</v>
      </c>
      <c r="O40" s="571">
        <f t="shared" si="14"/>
        <v>0</v>
      </c>
      <c r="P40" s="571">
        <f t="shared" si="14"/>
        <v>0</v>
      </c>
      <c r="Q40" s="571">
        <f t="shared" si="14"/>
        <v>0</v>
      </c>
      <c r="R40" s="571">
        <f t="shared" si="14"/>
        <v>0</v>
      </c>
      <c r="S40" s="571">
        <f t="shared" si="14"/>
        <v>0</v>
      </c>
      <c r="T40" s="571">
        <f t="shared" si="14"/>
        <v>0</v>
      </c>
      <c r="U40" s="571">
        <f t="shared" si="14"/>
        <v>0</v>
      </c>
      <c r="V40" s="571">
        <f t="shared" si="14"/>
        <v>0</v>
      </c>
      <c r="W40" s="571">
        <f t="shared" si="14"/>
        <v>0</v>
      </c>
      <c r="X40" s="571">
        <f t="shared" si="14"/>
        <v>0</v>
      </c>
      <c r="Y40" s="571">
        <f t="shared" si="14"/>
        <v>0</v>
      </c>
      <c r="Z40" s="305"/>
      <c r="AE40" s="369"/>
      <c r="AF40" s="369"/>
      <c r="AG40" s="369"/>
      <c r="AH40" s="369"/>
      <c r="AI40" s="369"/>
      <c r="AJ40" s="369"/>
      <c r="AK40" s="369"/>
      <c r="AL40" s="369"/>
      <c r="AM40" s="369"/>
      <c r="AN40" s="369"/>
      <c r="AO40" s="369"/>
      <c r="AP40" s="369"/>
      <c r="AQ40" s="369"/>
      <c r="AR40" s="369"/>
      <c r="AS40" s="369"/>
      <c r="AT40" s="369"/>
      <c r="BQ40" s="386"/>
    </row>
    <row r="41" spans="1:69" s="305" customFormat="1" x14ac:dyDescent="0.2">
      <c r="A41" s="565"/>
    </row>
    <row r="42" spans="1:69" s="305" customFormat="1" x14ac:dyDescent="0.2">
      <c r="A42" s="565"/>
    </row>
    <row r="43" spans="1:69" s="305" customFormat="1" x14ac:dyDescent="0.2">
      <c r="A43" s="565"/>
    </row>
    <row r="44" spans="1:69" s="305" customFormat="1" x14ac:dyDescent="0.2">
      <c r="A44" s="565"/>
    </row>
    <row r="45" spans="1:69" s="305" customFormat="1" x14ac:dyDescent="0.2">
      <c r="A45" s="565"/>
    </row>
    <row r="46" spans="1:69" s="305" customFormat="1" x14ac:dyDescent="0.2">
      <c r="A46" s="565"/>
    </row>
    <row r="47" spans="1:69" s="305" customFormat="1" x14ac:dyDescent="0.2">
      <c r="A47" s="565"/>
    </row>
    <row r="48" spans="1:69"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c r="A63" s="565"/>
    </row>
    <row r="64" spans="1:1" s="305" customFormat="1" x14ac:dyDescent="0.2">
      <c r="A64" s="565"/>
    </row>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row r="407" s="305" customFormat="1" x14ac:dyDescent="0.2"/>
    <row r="408" s="305" customFormat="1" x14ac:dyDescent="0.2"/>
  </sheetData>
  <sheetProtection algorithmName="SHA-512" hashValue="eEJbvUkaUrMUFUqkx0gL/ulgwyW3hD7dPxwKeQ8wojwmQr+dr6VA+R84I6yj4F67t3NX4h5hEwEQkHpEGSW7Kw==" saltValue="0YamtuNu3sm0etxtilW1KQ==" spinCount="100000" sheet="1"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F11:G11">
    <cfRule type="containsText" dxfId="156" priority="6" stopIfTrue="1" operator="containsText" text="PĀRSNIEGTAS IZMAKSAS">
      <formula>NOT(ISERROR(SEARCH("PĀRSNIEGTAS IZMAKSAS",F11)))</formula>
    </cfRule>
  </conditionalFormatting>
  <conditionalFormatting sqref="F16:G16">
    <cfRule type="containsText" dxfId="155" priority="5" stopIfTrue="1" operator="containsText" text="PĀRSNIEGTAS IZMAKSAS">
      <formula>NOT(ISERROR(SEARCH("PĀRSNIEGTAS IZMAKSAS",F16)))</formula>
    </cfRule>
  </conditionalFormatting>
  <conditionalFormatting sqref="D38">
    <cfRule type="containsText" dxfId="154" priority="4" stopIfTrue="1" operator="containsText" text="PĀRSNIEGTAS IZMAKSAS">
      <formula>NOT(ISERROR(SEARCH("PĀRSNIEGTAS IZMAKSAS",D38)))</formula>
    </cfRule>
  </conditionalFormatting>
  <conditionalFormatting sqref="F8:G8 D7:D36">
    <cfRule type="containsText" dxfId="153" priority="8" stopIfTrue="1" operator="containsText" text="PĀRSNIEGTAS IZMAKSAS">
      <formula>NOT(ISERROR(SEARCH("PĀRSNIEGTAS IZMAKSAS",D7)))</formula>
    </cfRule>
  </conditionalFormatting>
  <conditionalFormatting sqref="J5:Y5">
    <cfRule type="cellIs" dxfId="152" priority="7" operator="equal">
      <formula>"x"</formula>
    </cfRule>
  </conditionalFormatting>
  <conditionalFormatting sqref="D37">
    <cfRule type="containsText" dxfId="151" priority="3" stopIfTrue="1" operator="containsText" text="PĀRSNIEGTAS IZMAKSAS">
      <formula>NOT(ISERROR(SEARCH("PĀRSNIEGTAS IZMAKSAS",D37)))</formula>
    </cfRule>
  </conditionalFormatting>
  <conditionalFormatting sqref="D39">
    <cfRule type="containsText" dxfId="150" priority="2" stopIfTrue="1" operator="containsText" text="PĀRSNIEGTAS IZMAKSAS">
      <formula>NOT(ISERROR(SEARCH("PĀRSNIEGTAS IZMAKSAS",D39)))</formula>
    </cfRule>
  </conditionalFormatting>
  <conditionalFormatting sqref="D40">
    <cfRule type="containsText" dxfId="149"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Dati!$N$3:$N$14</xm:f>
          </x14:formula1>
          <xm:sqref>C7 C22:C36 C17:C20 C12:C15 C9:C10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9" sqref="I29"/>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69" width="9.140625" style="305"/>
    <col min="70" max="16384" width="9.140625" style="386"/>
  </cols>
  <sheetData>
    <row r="1" spans="1:69" s="236" customFormat="1" ht="27" customHeight="1" x14ac:dyDescent="0.25">
      <c r="A1" s="616" t="s">
        <v>86</v>
      </c>
      <c r="B1" s="616"/>
      <c r="C1" s="584"/>
      <c r="D1" s="624" t="s">
        <v>463</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hidden="1" x14ac:dyDescent="0.2">
      <c r="A2" s="565"/>
    </row>
    <row r="3" spans="1:69" s="305" customFormat="1" hidden="1" x14ac:dyDescent="0.2">
      <c r="A3" s="565"/>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row>
    <row r="5" spans="1:69" ht="21.7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D17/$D$36</f>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Z19" s="305"/>
      <c r="AE19" s="369"/>
      <c r="AF19" s="369"/>
      <c r="AG19" s="369"/>
      <c r="AH19" s="369"/>
      <c r="AI19" s="369"/>
      <c r="AJ19" s="369"/>
      <c r="AK19" s="369"/>
      <c r="AL19" s="369"/>
      <c r="AM19" s="369"/>
      <c r="AN19" s="369"/>
      <c r="AO19" s="369"/>
      <c r="AP19" s="369"/>
      <c r="AQ19" s="369"/>
      <c r="AR19" s="369"/>
      <c r="AS19" s="369"/>
      <c r="AT19" s="369"/>
      <c r="AV19" s="574"/>
      <c r="BQ19" s="386"/>
    </row>
    <row r="20" spans="1:69"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Z20" s="305"/>
      <c r="AE20" s="369"/>
      <c r="AF20" s="369"/>
      <c r="AG20" s="369"/>
      <c r="AH20" s="369"/>
      <c r="AI20" s="369"/>
      <c r="AJ20" s="369"/>
      <c r="AK20" s="369"/>
      <c r="AL20" s="369"/>
      <c r="AM20" s="369"/>
      <c r="AN20" s="369"/>
      <c r="AO20" s="369"/>
      <c r="AP20" s="369"/>
      <c r="AQ20" s="369"/>
      <c r="AR20" s="369"/>
      <c r="AS20" s="369"/>
      <c r="AT20" s="369"/>
      <c r="AV20" s="574"/>
      <c r="BQ20" s="386"/>
    </row>
    <row r="21" spans="1:69" x14ac:dyDescent="0.2">
      <c r="A21" s="541">
        <v>7</v>
      </c>
      <c r="B21" s="542" t="s">
        <v>69</v>
      </c>
      <c r="C21" s="305"/>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Z21" s="305"/>
      <c r="AE21" s="369"/>
      <c r="AF21" s="369"/>
      <c r="AG21" s="369"/>
      <c r="AH21" s="369"/>
      <c r="AI21" s="369"/>
      <c r="AJ21" s="369"/>
      <c r="AK21" s="369"/>
      <c r="AL21" s="369"/>
      <c r="AM21" s="369"/>
      <c r="AN21" s="369"/>
      <c r="AO21" s="369"/>
      <c r="AP21" s="369"/>
      <c r="AQ21" s="369"/>
      <c r="AR21" s="369"/>
      <c r="AS21" s="369"/>
      <c r="AT21" s="369"/>
      <c r="BQ21" s="386"/>
    </row>
    <row r="22" spans="1:69" x14ac:dyDescent="0.2">
      <c r="A22" s="546" t="s">
        <v>70</v>
      </c>
      <c r="B22" s="547" t="s">
        <v>71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Z22" s="305"/>
      <c r="AE22" s="369"/>
      <c r="AF22" s="369"/>
      <c r="AG22" s="369"/>
      <c r="AH22" s="369"/>
      <c r="AI22" s="369"/>
      <c r="AJ22" s="369"/>
      <c r="AK22" s="369"/>
      <c r="AL22" s="369"/>
      <c r="AM22" s="369"/>
      <c r="AN22" s="369"/>
      <c r="AO22" s="369"/>
      <c r="AP22" s="369"/>
      <c r="AQ22" s="369"/>
      <c r="AR22" s="369"/>
      <c r="AS22" s="369"/>
      <c r="AT22" s="369"/>
      <c r="BQ22" s="386"/>
    </row>
    <row r="23" spans="1:69" x14ac:dyDescent="0.2">
      <c r="A23" s="546" t="s">
        <v>72</v>
      </c>
      <c r="B23" s="547"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Z23" s="305"/>
      <c r="AE23" s="369"/>
      <c r="AF23" s="369"/>
      <c r="AG23" s="369"/>
      <c r="AH23" s="369"/>
      <c r="AI23" s="369"/>
      <c r="AJ23" s="369"/>
      <c r="AK23" s="369"/>
      <c r="AL23" s="369"/>
      <c r="AM23" s="369"/>
      <c r="AN23" s="369"/>
      <c r="AO23" s="369"/>
      <c r="AP23" s="369"/>
      <c r="AQ23" s="369"/>
      <c r="AR23" s="369"/>
      <c r="AS23" s="369"/>
      <c r="AT23" s="369"/>
      <c r="BQ23" s="386"/>
    </row>
    <row r="24" spans="1:69" x14ac:dyDescent="0.2">
      <c r="A24" s="546" t="s">
        <v>74</v>
      </c>
      <c r="B24" s="547"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Z24" s="305"/>
      <c r="AE24" s="369"/>
      <c r="AF24" s="369"/>
      <c r="AG24" s="369"/>
      <c r="AH24" s="369"/>
      <c r="AI24" s="369"/>
      <c r="AJ24" s="369"/>
      <c r="AK24" s="369"/>
      <c r="AL24" s="369"/>
      <c r="AM24" s="369"/>
      <c r="AN24" s="369"/>
      <c r="AO24" s="369"/>
      <c r="AP24" s="369"/>
      <c r="AQ24" s="369"/>
      <c r="AR24" s="369"/>
      <c r="AS24" s="369"/>
      <c r="AT24" s="369"/>
      <c r="BQ24" s="386"/>
    </row>
    <row r="25" spans="1:69" ht="15" customHeight="1" x14ac:dyDescent="0.2">
      <c r="A25" s="546" t="s">
        <v>75</v>
      </c>
      <c r="B25" s="547"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Z25" s="305"/>
      <c r="AE25" s="369"/>
      <c r="AF25" s="369"/>
      <c r="AG25" s="369"/>
      <c r="AH25" s="369"/>
      <c r="AI25" s="369"/>
      <c r="AJ25" s="369"/>
      <c r="AK25" s="369"/>
      <c r="AL25" s="369"/>
      <c r="AM25" s="369"/>
      <c r="AN25" s="369"/>
      <c r="AO25" s="369"/>
      <c r="AP25" s="369"/>
      <c r="AQ25" s="369"/>
      <c r="AR25" s="369"/>
      <c r="AS25" s="369"/>
      <c r="AT25" s="369"/>
      <c r="BQ25" s="386"/>
    </row>
    <row r="26" spans="1:69" x14ac:dyDescent="0.2">
      <c r="A26" s="546" t="s">
        <v>77</v>
      </c>
      <c r="B26" s="547"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Z26" s="305"/>
      <c r="AE26" s="369"/>
      <c r="AF26" s="369"/>
      <c r="AG26" s="369"/>
      <c r="AH26" s="369"/>
      <c r="AI26" s="369"/>
      <c r="AJ26" s="369"/>
      <c r="AK26" s="369"/>
      <c r="AL26" s="369"/>
      <c r="AM26" s="369"/>
      <c r="AN26" s="369"/>
      <c r="AO26" s="369"/>
      <c r="AP26" s="369"/>
      <c r="AQ26" s="369"/>
      <c r="AR26" s="369"/>
      <c r="AS26" s="369"/>
      <c r="AT26" s="369"/>
      <c r="BQ26" s="386"/>
    </row>
    <row r="27" spans="1:69" x14ac:dyDescent="0.2">
      <c r="A27" s="546" t="s">
        <v>79</v>
      </c>
      <c r="B27" s="547"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Z27" s="305"/>
      <c r="AE27" s="369"/>
      <c r="AF27" s="369"/>
      <c r="AG27" s="369"/>
      <c r="AH27" s="369"/>
      <c r="AI27" s="369"/>
      <c r="AJ27" s="369"/>
      <c r="AK27" s="369"/>
      <c r="AL27" s="369"/>
      <c r="AM27" s="369"/>
      <c r="AN27" s="369"/>
      <c r="AO27" s="369"/>
      <c r="AP27" s="369"/>
      <c r="AQ27" s="369"/>
      <c r="AR27" s="369"/>
      <c r="AS27" s="369"/>
      <c r="AT27" s="369"/>
      <c r="BQ27" s="386"/>
    </row>
    <row r="28" spans="1:69" x14ac:dyDescent="0.2">
      <c r="A28" s="541">
        <v>8</v>
      </c>
      <c r="B28" s="542"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Z28" s="305"/>
      <c r="AE28" s="369"/>
      <c r="AF28" s="369"/>
      <c r="AG28" s="369"/>
      <c r="AH28" s="369"/>
      <c r="AI28" s="369"/>
      <c r="AJ28" s="369"/>
      <c r="AK28" s="369"/>
      <c r="AL28" s="369"/>
      <c r="AM28" s="369"/>
      <c r="AN28" s="369"/>
      <c r="AO28" s="369"/>
      <c r="AP28" s="369"/>
      <c r="AQ28" s="369"/>
      <c r="AR28" s="369"/>
      <c r="AS28" s="369"/>
      <c r="AT28" s="369"/>
      <c r="BQ28" s="386"/>
    </row>
    <row r="29" spans="1:69" x14ac:dyDescent="0.2">
      <c r="A29" s="541">
        <v>9</v>
      </c>
      <c r="B29" s="542"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Z29" s="305"/>
      <c r="AE29" s="369"/>
      <c r="AF29" s="369"/>
      <c r="AG29" s="369"/>
      <c r="AH29" s="369"/>
      <c r="AI29" s="369"/>
      <c r="AJ29" s="369"/>
      <c r="AK29" s="369"/>
      <c r="AL29" s="369"/>
      <c r="AM29" s="369"/>
      <c r="AN29" s="369"/>
      <c r="AO29" s="369"/>
      <c r="AP29" s="369"/>
      <c r="AQ29" s="369"/>
      <c r="AR29" s="369"/>
      <c r="AS29" s="369"/>
      <c r="AT29" s="369"/>
      <c r="BQ29" s="386"/>
    </row>
    <row r="30" spans="1:69" x14ac:dyDescent="0.2">
      <c r="A30" s="541">
        <v>10</v>
      </c>
      <c r="B30" s="542"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Z30" s="305"/>
      <c r="AE30" s="369"/>
      <c r="AF30" s="369"/>
      <c r="AG30" s="369"/>
      <c r="AH30" s="369"/>
      <c r="AI30" s="369"/>
      <c r="AJ30" s="369"/>
      <c r="AK30" s="369"/>
      <c r="AL30" s="369"/>
      <c r="AM30" s="369"/>
      <c r="AN30" s="369"/>
      <c r="AO30" s="369"/>
      <c r="AP30" s="369"/>
      <c r="AQ30" s="369"/>
      <c r="AR30" s="369"/>
      <c r="AS30" s="369"/>
      <c r="AT30" s="369"/>
      <c r="BQ30" s="386"/>
    </row>
    <row r="31" spans="1:69" ht="25.5" x14ac:dyDescent="0.2">
      <c r="A31" s="541">
        <v>11</v>
      </c>
      <c r="B31" s="542" t="s">
        <v>83</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Z31" s="305"/>
      <c r="AE31" s="369"/>
      <c r="AF31" s="369"/>
      <c r="AG31" s="369"/>
      <c r="AH31" s="369"/>
      <c r="AI31" s="369"/>
      <c r="AJ31" s="369"/>
      <c r="AK31" s="369"/>
      <c r="AL31" s="369"/>
      <c r="AM31" s="369"/>
      <c r="AN31" s="369"/>
      <c r="AO31" s="369"/>
      <c r="AP31" s="369"/>
      <c r="AQ31" s="369"/>
      <c r="AR31" s="369"/>
      <c r="AS31" s="369"/>
      <c r="AT31" s="369"/>
      <c r="BQ31" s="386"/>
    </row>
    <row r="32" spans="1:69"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Z32" s="305"/>
      <c r="AE32" s="369"/>
      <c r="AF32" s="369"/>
      <c r="AG32" s="369"/>
      <c r="AH32" s="369"/>
      <c r="AI32" s="369"/>
      <c r="AJ32" s="369"/>
      <c r="AK32" s="369"/>
      <c r="AL32" s="369"/>
      <c r="AM32" s="369"/>
      <c r="AN32" s="369"/>
      <c r="AO32" s="369"/>
      <c r="AP32" s="369"/>
      <c r="AQ32" s="369"/>
      <c r="AR32" s="369"/>
      <c r="AS32" s="369"/>
      <c r="AT32" s="369"/>
      <c r="BQ32" s="386"/>
    </row>
    <row r="33" spans="1:69"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Z33" s="305"/>
      <c r="AE33" s="369"/>
      <c r="AF33" s="369"/>
      <c r="AG33" s="369"/>
      <c r="AH33" s="369"/>
      <c r="AI33" s="369"/>
      <c r="AJ33" s="369"/>
      <c r="AK33" s="369"/>
      <c r="AL33" s="369"/>
      <c r="AM33" s="369"/>
      <c r="AN33" s="369"/>
      <c r="AO33" s="369"/>
      <c r="AP33" s="369"/>
      <c r="AQ33" s="369"/>
      <c r="AR33" s="369"/>
      <c r="AS33" s="369"/>
      <c r="AT33" s="369"/>
      <c r="BQ33" s="386"/>
    </row>
    <row r="34" spans="1:69"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Z34" s="305"/>
      <c r="AE34" s="369"/>
      <c r="AF34" s="369"/>
      <c r="AG34" s="369"/>
      <c r="AH34" s="369"/>
      <c r="AI34" s="369"/>
      <c r="AJ34" s="369"/>
      <c r="AK34" s="369"/>
      <c r="AL34" s="369"/>
      <c r="AM34" s="369"/>
      <c r="AN34" s="369"/>
      <c r="AO34" s="369"/>
      <c r="AP34" s="369"/>
      <c r="AQ34" s="369"/>
      <c r="AR34" s="369"/>
      <c r="AS34" s="369"/>
      <c r="AT34" s="369"/>
      <c r="BQ34" s="386"/>
    </row>
    <row r="35" spans="1:69" x14ac:dyDescent="0.2">
      <c r="A35" s="541">
        <v>15</v>
      </c>
      <c r="B35" s="542" t="s">
        <v>107</v>
      </c>
      <c r="C35" s="228">
        <v>1</v>
      </c>
      <c r="D35" s="569">
        <f t="shared" si="2"/>
        <v>0</v>
      </c>
      <c r="E35" s="570" t="e">
        <f t="shared" si="0"/>
        <v>#DIV/0!</v>
      </c>
      <c r="F35" s="575">
        <f t="shared" si="9"/>
        <v>0</v>
      </c>
      <c r="G35" s="575">
        <f t="shared" si="9"/>
        <v>0</v>
      </c>
      <c r="H35" s="20"/>
      <c r="I35" s="20"/>
      <c r="J35" s="20"/>
      <c r="K35" s="20"/>
      <c r="L35" s="20"/>
      <c r="M35" s="20"/>
      <c r="N35" s="19"/>
      <c r="O35" s="19"/>
      <c r="P35" s="19"/>
      <c r="Q35" s="19"/>
      <c r="R35" s="19"/>
      <c r="S35" s="19"/>
      <c r="T35" s="19"/>
      <c r="U35" s="19"/>
      <c r="V35" s="19"/>
      <c r="W35" s="19"/>
      <c r="X35" s="19"/>
      <c r="Y35" s="19"/>
      <c r="Z35" s="305"/>
      <c r="AE35" s="369"/>
      <c r="AF35" s="369"/>
      <c r="AG35" s="369"/>
      <c r="AH35" s="369"/>
      <c r="AI35" s="369"/>
      <c r="AJ35" s="369"/>
      <c r="AK35" s="369"/>
      <c r="AL35" s="369"/>
      <c r="AM35" s="369"/>
      <c r="AN35" s="369"/>
      <c r="AO35" s="369"/>
      <c r="AP35" s="369"/>
      <c r="AQ35" s="369"/>
      <c r="AR35" s="369"/>
      <c r="AS35" s="369"/>
      <c r="AT35" s="369"/>
      <c r="BQ35" s="386"/>
    </row>
    <row r="36" spans="1:69"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Z36" s="305"/>
      <c r="AE36" s="369"/>
      <c r="AF36" s="369"/>
      <c r="AG36" s="369"/>
      <c r="AH36" s="369"/>
      <c r="AI36" s="369"/>
      <c r="AJ36" s="369"/>
      <c r="AK36" s="369"/>
      <c r="AL36" s="369"/>
      <c r="AM36" s="369"/>
      <c r="AN36" s="369"/>
      <c r="AO36" s="369"/>
      <c r="AP36" s="369"/>
      <c r="AQ36" s="369"/>
      <c r="AR36" s="369"/>
      <c r="AS36" s="369"/>
      <c r="AT36" s="369"/>
      <c r="BQ36" s="386"/>
    </row>
    <row r="37" spans="1:69"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Z37" s="305"/>
      <c r="AE37" s="369"/>
      <c r="AF37" s="369"/>
      <c r="AG37" s="369"/>
      <c r="AH37" s="369"/>
      <c r="AI37" s="369"/>
      <c r="AJ37" s="369"/>
      <c r="AK37" s="369"/>
      <c r="AL37" s="369"/>
      <c r="AM37" s="369"/>
      <c r="AN37" s="369"/>
      <c r="AO37" s="369"/>
      <c r="AP37" s="369"/>
      <c r="AQ37" s="369"/>
      <c r="AR37" s="369"/>
      <c r="AS37" s="369"/>
      <c r="AT37" s="369"/>
      <c r="BQ37" s="386"/>
    </row>
    <row r="38" spans="1:69"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Z38" s="305"/>
      <c r="AE38" s="369"/>
      <c r="AF38" s="369"/>
      <c r="AG38" s="369"/>
      <c r="AH38" s="369"/>
      <c r="AI38" s="369"/>
      <c r="AJ38" s="369"/>
      <c r="AK38" s="369"/>
      <c r="AL38" s="369"/>
      <c r="AM38" s="369"/>
      <c r="AN38" s="369"/>
      <c r="AO38" s="369"/>
      <c r="AP38" s="369"/>
      <c r="AQ38" s="369"/>
      <c r="AR38" s="369"/>
      <c r="AS38" s="369"/>
      <c r="AT38" s="369"/>
      <c r="BQ38" s="386"/>
    </row>
    <row r="39" spans="1:69" s="305" customFormat="1" x14ac:dyDescent="0.2">
      <c r="A39" s="565"/>
    </row>
    <row r="40" spans="1:69" s="305" customFormat="1" x14ac:dyDescent="0.2">
      <c r="A40" s="565"/>
    </row>
    <row r="41" spans="1:69" s="305" customFormat="1" x14ac:dyDescent="0.2">
      <c r="A41" s="565"/>
    </row>
    <row r="42" spans="1:69" s="305" customFormat="1" x14ac:dyDescent="0.2">
      <c r="A42" s="565"/>
    </row>
    <row r="43" spans="1:69" s="305" customFormat="1" x14ac:dyDescent="0.2">
      <c r="A43" s="565"/>
    </row>
    <row r="44" spans="1:69" s="305" customFormat="1" x14ac:dyDescent="0.2">
      <c r="A44" s="565"/>
    </row>
    <row r="45" spans="1:69" s="305" customFormat="1" x14ac:dyDescent="0.2">
      <c r="A45" s="565"/>
    </row>
    <row r="46" spans="1:69" s="305" customFormat="1" x14ac:dyDescent="0.2">
      <c r="A46" s="565"/>
    </row>
    <row r="47" spans="1:69" s="305" customFormat="1" x14ac:dyDescent="0.2">
      <c r="A47" s="565"/>
    </row>
    <row r="48" spans="1:69"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c r="A63" s="565"/>
    </row>
    <row r="64" spans="1:1" s="305" customFormat="1" x14ac:dyDescent="0.2">
      <c r="A64" s="565"/>
    </row>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row r="407" s="305" customFormat="1" x14ac:dyDescent="0.2"/>
    <row r="408" s="305" customFormat="1" x14ac:dyDescent="0.2"/>
  </sheetData>
  <sheetProtection algorithmName="SHA-512" hashValue="HimMWrUb4Ph4RHsLKxksGDFIukAFtsKQ9azM1LEcC6oqdOOF5j8CCEr4wTZHFHcsex05YnT1X8ooD8wBxXWQqw==" saltValue="4fjPWF/QajsctwGspTFvlA==" spinCount="100000" sheet="1"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F11:G11">
    <cfRule type="containsText" dxfId="148" priority="4" stopIfTrue="1" operator="containsText" text="PĀRSNIEGTAS IZMAKSAS">
      <formula>NOT(ISERROR(SEARCH("PĀRSNIEGTAS IZMAKSAS",F11)))</formula>
    </cfRule>
  </conditionalFormatting>
  <conditionalFormatting sqref="F16:G16">
    <cfRule type="containsText" dxfId="147" priority="3" stopIfTrue="1" operator="containsText" text="PĀRSNIEGTAS IZMAKSAS">
      <formula>NOT(ISERROR(SEARCH("PĀRSNIEGTAS IZMAKSAS",F16)))</formula>
    </cfRule>
  </conditionalFormatting>
  <conditionalFormatting sqref="D38">
    <cfRule type="containsText" dxfId="146" priority="2" stopIfTrue="1" operator="containsText" text="PĀRSNIEGTAS IZMAKSAS">
      <formula>NOT(ISERROR(SEARCH("PĀRSNIEGTAS IZMAKSAS",D38)))</formula>
    </cfRule>
  </conditionalFormatting>
  <conditionalFormatting sqref="F8:G8 D7:D36">
    <cfRule type="containsText" dxfId="145" priority="6" stopIfTrue="1" operator="containsText" text="PĀRSNIEGTAS IZMAKSAS">
      <formula>NOT(ISERROR(SEARCH("PĀRSNIEGTAS IZMAKSAS",D7)))</formula>
    </cfRule>
  </conditionalFormatting>
  <conditionalFormatting sqref="J5:Y5">
    <cfRule type="cellIs" dxfId="144" priority="5" operator="equal">
      <formula>"x"</formula>
    </cfRule>
  </conditionalFormatting>
  <conditionalFormatting sqref="D37">
    <cfRule type="containsText" dxfId="143"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Dati!$N$3:$N$14</xm:f>
          </x14:formula1>
          <xm:sqref>C7 C22:C36 C17:C20 C12:C15 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B14" sqref="B14"/>
    </sheetView>
  </sheetViews>
  <sheetFormatPr defaultColWidth="9.140625" defaultRowHeight="12.75" x14ac:dyDescent="0.2"/>
  <cols>
    <col min="1" max="1" width="5.42578125" style="386" customWidth="1"/>
    <col min="2" max="2" width="64.710937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68" width="9.140625" style="305"/>
    <col min="69" max="16384" width="9.140625" style="386"/>
  </cols>
  <sheetData>
    <row r="1" spans="1:68" s="236" customFormat="1" ht="27" customHeight="1" x14ac:dyDescent="0.25">
      <c r="A1" s="616" t="s">
        <v>139</v>
      </c>
      <c r="B1" s="616"/>
      <c r="C1" s="564"/>
      <c r="D1" s="617" t="s">
        <v>464</v>
      </c>
      <c r="E1" s="617"/>
      <c r="F1" s="617"/>
      <c r="G1" s="617"/>
      <c r="H1" s="617"/>
      <c r="I1" s="617"/>
      <c r="J1" s="617"/>
      <c r="K1" s="617"/>
      <c r="L1" s="617"/>
      <c r="M1" s="617"/>
      <c r="N1" s="617"/>
      <c r="O1" s="617"/>
      <c r="P1" s="617"/>
      <c r="Q1" s="617"/>
      <c r="R1" s="617"/>
      <c r="S1" s="617"/>
      <c r="T1" s="617"/>
      <c r="U1" s="617"/>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row>
    <row r="2" spans="1:68" s="305" customFormat="1" x14ac:dyDescent="0.2">
      <c r="A2" s="565"/>
    </row>
    <row r="3" spans="1:68" s="305" customFormat="1" ht="18.75" x14ac:dyDescent="0.3">
      <c r="A3" s="565"/>
      <c r="B3" s="586" t="s">
        <v>147</v>
      </c>
      <c r="C3" s="625"/>
      <c r="D3" s="626"/>
      <c r="E3" s="626"/>
      <c r="F3" s="627"/>
      <c r="G3" s="606" t="s">
        <v>486</v>
      </c>
      <c r="H3" s="628"/>
      <c r="I3" s="629"/>
      <c r="J3" s="630"/>
      <c r="K3" s="586" t="s">
        <v>314</v>
      </c>
      <c r="L3" s="586"/>
      <c r="M3" s="586"/>
      <c r="N3" s="586"/>
      <c r="O3" s="598"/>
      <c r="P3" s="587" t="s">
        <v>358</v>
      </c>
    </row>
    <row r="4" spans="1:68"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row>
    <row r="5" spans="1:68" ht="22.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AE5" s="369"/>
      <c r="AF5" s="369"/>
      <c r="AG5" s="369"/>
      <c r="AH5" s="369"/>
      <c r="AI5" s="369"/>
      <c r="AJ5" s="369"/>
      <c r="AK5" s="369"/>
      <c r="AL5" s="369"/>
      <c r="AM5" s="369"/>
      <c r="AN5" s="369"/>
      <c r="AO5" s="369"/>
      <c r="AP5" s="369"/>
      <c r="AQ5" s="369"/>
      <c r="AR5" s="369"/>
      <c r="AS5" s="369"/>
      <c r="AT5" s="369"/>
      <c r="AV5" s="566">
        <v>0.55000000000000004</v>
      </c>
    </row>
    <row r="6" spans="1:68"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AE6" s="369"/>
      <c r="AF6" s="369"/>
      <c r="AG6" s="369"/>
      <c r="AH6" s="369"/>
      <c r="AI6" s="369"/>
      <c r="AJ6" s="369"/>
      <c r="AK6" s="369"/>
      <c r="AL6" s="369"/>
      <c r="AM6" s="369"/>
      <c r="AN6" s="369"/>
      <c r="AO6" s="369"/>
      <c r="AP6" s="369"/>
      <c r="AQ6" s="369"/>
      <c r="AR6" s="369"/>
      <c r="AS6" s="369"/>
      <c r="AT6" s="369"/>
      <c r="AV6" s="566">
        <v>0.45</v>
      </c>
    </row>
    <row r="7" spans="1:68"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AE7" s="369"/>
      <c r="AF7" s="369"/>
      <c r="AG7" s="369"/>
      <c r="AH7" s="369"/>
      <c r="AI7" s="369"/>
      <c r="AJ7" s="369"/>
      <c r="AK7" s="369"/>
      <c r="AL7" s="369"/>
      <c r="AM7" s="369"/>
      <c r="AN7" s="369"/>
      <c r="AO7" s="369"/>
      <c r="AP7" s="369"/>
      <c r="AQ7" s="369"/>
      <c r="AR7" s="369"/>
      <c r="AS7" s="369"/>
      <c r="AT7" s="369"/>
      <c r="AV7" s="566">
        <v>0.35</v>
      </c>
    </row>
    <row r="8" spans="1:68"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AE8" s="369"/>
      <c r="AF8" s="369"/>
      <c r="AG8" s="369"/>
      <c r="AH8" s="369"/>
      <c r="AI8" s="369"/>
      <c r="AJ8" s="369"/>
      <c r="AK8" s="369"/>
      <c r="AL8" s="369"/>
      <c r="AM8" s="369"/>
      <c r="AN8" s="369"/>
      <c r="AO8" s="369"/>
      <c r="AP8" s="369"/>
      <c r="AQ8" s="369"/>
      <c r="AR8" s="369"/>
      <c r="AS8" s="369"/>
      <c r="AT8" s="369"/>
      <c r="AV8" s="574"/>
    </row>
    <row r="9" spans="1:68"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AE9" s="369"/>
      <c r="AF9" s="369"/>
      <c r="AG9" s="369"/>
      <c r="AH9" s="369"/>
      <c r="AI9" s="369"/>
      <c r="AJ9" s="369"/>
      <c r="AK9" s="369"/>
      <c r="AL9" s="369"/>
      <c r="AM9" s="369"/>
      <c r="AN9" s="369"/>
      <c r="AO9" s="369"/>
      <c r="AP9" s="369"/>
      <c r="AQ9" s="369"/>
      <c r="AR9" s="369"/>
      <c r="AS9" s="369"/>
      <c r="AT9" s="369"/>
      <c r="AV9" s="574"/>
    </row>
    <row r="10" spans="1:68"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AE10" s="369"/>
      <c r="AF10" s="369"/>
      <c r="AG10" s="369"/>
      <c r="AH10" s="369"/>
      <c r="AI10" s="369"/>
      <c r="AJ10" s="369"/>
      <c r="AK10" s="369"/>
      <c r="AL10" s="369"/>
      <c r="AM10" s="369"/>
      <c r="AN10" s="369"/>
      <c r="AO10" s="369"/>
      <c r="AP10" s="369"/>
      <c r="AQ10" s="369"/>
      <c r="AR10" s="369"/>
      <c r="AS10" s="369"/>
      <c r="AT10" s="369"/>
      <c r="AV10" s="574"/>
    </row>
    <row r="11" spans="1:68"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AE11" s="369"/>
      <c r="AF11" s="369"/>
      <c r="AG11" s="369"/>
      <c r="AH11" s="369"/>
      <c r="AI11" s="369"/>
      <c r="AJ11" s="369"/>
      <c r="AK11" s="369"/>
      <c r="AL11" s="369"/>
      <c r="AM11" s="369"/>
      <c r="AN11" s="369"/>
      <c r="AO11" s="369"/>
      <c r="AP11" s="369"/>
      <c r="AQ11" s="369"/>
      <c r="AR11" s="369"/>
      <c r="AS11" s="369"/>
      <c r="AT11" s="369"/>
      <c r="AV11" s="574"/>
    </row>
    <row r="12" spans="1:68"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AE12" s="369"/>
      <c r="AF12" s="369"/>
      <c r="AG12" s="369"/>
      <c r="AH12" s="369"/>
      <c r="AI12" s="369"/>
      <c r="AJ12" s="369"/>
      <c r="AK12" s="369"/>
      <c r="AL12" s="369"/>
      <c r="AM12" s="369"/>
      <c r="AN12" s="369"/>
      <c r="AO12" s="369"/>
      <c r="AP12" s="369"/>
      <c r="AQ12" s="369"/>
      <c r="AR12" s="369"/>
      <c r="AS12" s="369"/>
      <c r="AT12" s="369"/>
      <c r="AV12" s="574"/>
    </row>
    <row r="13" spans="1:68"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AE13" s="369"/>
      <c r="AF13" s="369"/>
      <c r="AG13" s="369"/>
      <c r="AH13" s="369"/>
      <c r="AI13" s="369"/>
      <c r="AJ13" s="369"/>
      <c r="AK13" s="369"/>
      <c r="AL13" s="369"/>
      <c r="AM13" s="369"/>
      <c r="AN13" s="369"/>
      <c r="AO13" s="369"/>
      <c r="AP13" s="369"/>
      <c r="AQ13" s="369"/>
      <c r="AR13" s="369"/>
      <c r="AS13" s="369"/>
      <c r="AT13" s="369"/>
      <c r="AV13" s="574"/>
    </row>
    <row r="14" spans="1:68"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AE14" s="369"/>
      <c r="AF14" s="369"/>
      <c r="AG14" s="369"/>
      <c r="AH14" s="369"/>
      <c r="AI14" s="369"/>
      <c r="AJ14" s="369"/>
      <c r="AK14" s="369"/>
      <c r="AL14" s="369"/>
      <c r="AM14" s="369"/>
      <c r="AN14" s="369"/>
      <c r="AO14" s="369"/>
      <c r="AP14" s="369"/>
      <c r="AQ14" s="369"/>
      <c r="AR14" s="369"/>
      <c r="AS14" s="369"/>
      <c r="AT14" s="369"/>
    </row>
    <row r="15" spans="1:68"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AE15" s="369"/>
      <c r="AF15" s="369"/>
      <c r="AG15" s="369"/>
      <c r="AH15" s="369"/>
      <c r="AI15" s="369"/>
      <c r="AJ15" s="369"/>
      <c r="AK15" s="369"/>
      <c r="AL15" s="369"/>
      <c r="AM15" s="369"/>
      <c r="AN15" s="369"/>
      <c r="AO15" s="369"/>
      <c r="AP15" s="369"/>
      <c r="AQ15" s="369"/>
      <c r="AR15" s="369"/>
      <c r="AS15" s="369"/>
      <c r="AT15" s="369"/>
    </row>
    <row r="16" spans="1:68"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AE16" s="369"/>
      <c r="AF16" s="369"/>
      <c r="AG16" s="369"/>
      <c r="AH16" s="369"/>
      <c r="AI16" s="369"/>
      <c r="AJ16" s="369"/>
      <c r="AK16" s="369"/>
      <c r="AL16" s="369"/>
      <c r="AM16" s="369"/>
      <c r="AN16" s="369"/>
      <c r="AO16" s="369"/>
      <c r="AP16" s="369"/>
      <c r="AQ16" s="369"/>
      <c r="AR16" s="369"/>
      <c r="AS16" s="369"/>
      <c r="AT16" s="369"/>
      <c r="AV16" s="574"/>
    </row>
    <row r="17" spans="1:48"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AE17" s="369"/>
      <c r="AF17" s="369"/>
      <c r="AG17" s="369"/>
      <c r="AH17" s="369"/>
      <c r="AI17" s="369"/>
      <c r="AJ17" s="369"/>
      <c r="AK17" s="369"/>
      <c r="AL17" s="369"/>
      <c r="AM17" s="369"/>
      <c r="AN17" s="369"/>
      <c r="AO17" s="369"/>
      <c r="AP17" s="369"/>
      <c r="AQ17" s="369"/>
      <c r="AR17" s="369"/>
      <c r="AS17" s="369"/>
      <c r="AT17" s="369"/>
      <c r="AV17" s="574"/>
    </row>
    <row r="18" spans="1:48" x14ac:dyDescent="0.2">
      <c r="A18" s="546" t="s">
        <v>100</v>
      </c>
      <c r="B18" s="547" t="s">
        <v>94</v>
      </c>
      <c r="C18" s="228">
        <v>1</v>
      </c>
      <c r="D18" s="569">
        <f t="shared" si="2"/>
        <v>0</v>
      </c>
      <c r="E18" s="570" t="e">
        <f>D18/$D$36</f>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AE18" s="369"/>
      <c r="AF18" s="369"/>
      <c r="AG18" s="369"/>
      <c r="AH18" s="369"/>
      <c r="AI18" s="369"/>
      <c r="AJ18" s="369"/>
      <c r="AK18" s="369"/>
      <c r="AL18" s="369"/>
      <c r="AM18" s="369"/>
      <c r="AN18" s="369"/>
      <c r="AO18" s="369"/>
      <c r="AP18" s="369"/>
      <c r="AQ18" s="369"/>
      <c r="AR18" s="369"/>
      <c r="AS18" s="369"/>
      <c r="AT18" s="369"/>
      <c r="AV18" s="574"/>
    </row>
    <row r="19" spans="1:48"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48"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48"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48" s="305" customFormat="1" x14ac:dyDescent="0.2">
      <c r="A22" s="546" t="s">
        <v>70</v>
      </c>
      <c r="B22" s="547" t="s">
        <v>71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48" s="305" customFormat="1" x14ac:dyDescent="0.2">
      <c r="A23" s="546" t="s">
        <v>72</v>
      </c>
      <c r="B23" s="547"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48" s="305" customFormat="1" x14ac:dyDescent="0.2">
      <c r="A24" s="546" t="s">
        <v>74</v>
      </c>
      <c r="B24" s="547"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48" s="305" customFormat="1" ht="15" customHeight="1" x14ac:dyDescent="0.2">
      <c r="A25" s="546" t="s">
        <v>75</v>
      </c>
      <c r="B25" s="547"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48" s="305" customFormat="1" x14ac:dyDescent="0.2">
      <c r="A26" s="546" t="s">
        <v>77</v>
      </c>
      <c r="B26" s="547"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48" s="305" customFormat="1" x14ac:dyDescent="0.2">
      <c r="A27" s="546" t="s">
        <v>79</v>
      </c>
      <c r="B27" s="547"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48" s="305" customFormat="1" x14ac:dyDescent="0.2">
      <c r="A28" s="541">
        <v>8</v>
      </c>
      <c r="B28" s="542"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48" s="305" customFormat="1" x14ac:dyDescent="0.2">
      <c r="A29" s="541">
        <v>9</v>
      </c>
      <c r="B29" s="542"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48" s="305" customFormat="1" x14ac:dyDescent="0.2">
      <c r="A30" s="541">
        <v>10</v>
      </c>
      <c r="B30" s="542"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48" s="305" customFormat="1" x14ac:dyDescent="0.2">
      <c r="A31" s="541">
        <v>11</v>
      </c>
      <c r="B31" s="542" t="s">
        <v>83</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48"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46"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46"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46" s="305" customFormat="1" x14ac:dyDescent="0.2">
      <c r="A35" s="541">
        <v>15</v>
      </c>
      <c r="B35" s="542" t="s">
        <v>107</v>
      </c>
      <c r="C35" s="228">
        <v>1</v>
      </c>
      <c r="D35" s="569">
        <f t="shared" si="2"/>
        <v>0</v>
      </c>
      <c r="E35" s="570" t="e">
        <f t="shared" si="0"/>
        <v>#DIV/0!</v>
      </c>
      <c r="F35" s="575">
        <f t="shared" si="9"/>
        <v>0</v>
      </c>
      <c r="G35" s="575">
        <f t="shared" si="9"/>
        <v>0</v>
      </c>
      <c r="H35" s="20"/>
      <c r="I35" s="20"/>
      <c r="J35" s="20"/>
      <c r="K35" s="20"/>
      <c r="L35" s="20"/>
      <c r="M35" s="20"/>
      <c r="N35" s="19"/>
      <c r="O35" s="19"/>
      <c r="P35" s="19"/>
      <c r="Q35" s="19"/>
      <c r="R35" s="19"/>
      <c r="S35" s="19"/>
      <c r="T35" s="19"/>
      <c r="U35" s="19"/>
      <c r="V35" s="19"/>
      <c r="W35" s="19"/>
      <c r="X35" s="19"/>
      <c r="Y35" s="19"/>
      <c r="AE35" s="369"/>
      <c r="AF35" s="369"/>
      <c r="AG35" s="369"/>
      <c r="AH35" s="369"/>
      <c r="AI35" s="369"/>
      <c r="AJ35" s="369"/>
      <c r="AK35" s="369"/>
      <c r="AL35" s="369"/>
      <c r="AM35" s="369"/>
      <c r="AN35" s="369"/>
      <c r="AO35" s="369"/>
      <c r="AP35" s="369"/>
      <c r="AQ35" s="369"/>
      <c r="AR35" s="369"/>
      <c r="AS35" s="369"/>
      <c r="AT35" s="369"/>
    </row>
    <row r="36" spans="1:46"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46"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46"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46" s="305" customFormat="1" ht="16.5" customHeight="1" x14ac:dyDescent="0.2">
      <c r="A39" s="565"/>
    </row>
    <row r="40" spans="1:46" s="305" customFormat="1" x14ac:dyDescent="0.2">
      <c r="A40" s="565"/>
    </row>
    <row r="41" spans="1:46" s="305" customFormat="1" x14ac:dyDescent="0.2">
      <c r="A41" s="565"/>
    </row>
    <row r="42" spans="1:46" s="305" customFormat="1" x14ac:dyDescent="0.2">
      <c r="A42" s="565"/>
    </row>
    <row r="43" spans="1:46" s="305" customFormat="1" x14ac:dyDescent="0.2">
      <c r="A43" s="565"/>
    </row>
    <row r="44" spans="1:46" s="305" customFormat="1" x14ac:dyDescent="0.2">
      <c r="A44" s="565"/>
    </row>
    <row r="45" spans="1:46" s="305" customFormat="1" x14ac:dyDescent="0.2">
      <c r="A45" s="565"/>
    </row>
    <row r="46" spans="1:46" s="305" customFormat="1" x14ac:dyDescent="0.2">
      <c r="A46" s="565"/>
    </row>
    <row r="47" spans="1:46" s="305" customFormat="1" x14ac:dyDescent="0.2">
      <c r="A47" s="565"/>
    </row>
    <row r="48" spans="1:46"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row r="57" spans="1:1" s="305" customFormat="1" x14ac:dyDescent="0.2"/>
    <row r="58" spans="1:1" s="305" customFormat="1" x14ac:dyDescent="0.2"/>
    <row r="59" spans="1:1" s="305" customFormat="1" x14ac:dyDescent="0.2"/>
    <row r="60" spans="1:1" s="305" customFormat="1" x14ac:dyDescent="0.2"/>
    <row r="61" spans="1:1" s="305" customFormat="1" x14ac:dyDescent="0.2"/>
    <row r="62" spans="1:1" s="305" customFormat="1" x14ac:dyDescent="0.2"/>
    <row r="63" spans="1:1" s="305" customFormat="1" x14ac:dyDescent="0.2"/>
    <row r="64" spans="1:1" s="305" customFormat="1" x14ac:dyDescent="0.2"/>
    <row r="65" spans="1:2" s="305" customFormat="1" x14ac:dyDescent="0.2"/>
    <row r="66" spans="1:2" s="305" customFormat="1" x14ac:dyDescent="0.2"/>
    <row r="67" spans="1:2" s="305" customFormat="1" x14ac:dyDescent="0.2"/>
    <row r="68" spans="1:2" s="305" customFormat="1" x14ac:dyDescent="0.2"/>
    <row r="69" spans="1:2" s="305" customFormat="1" x14ac:dyDescent="0.2"/>
    <row r="70" spans="1:2" s="305" customFormat="1" x14ac:dyDescent="0.2"/>
    <row r="71" spans="1:2" s="305" customFormat="1" x14ac:dyDescent="0.2"/>
    <row r="72" spans="1:2" s="305" customFormat="1" x14ac:dyDescent="0.2"/>
    <row r="73" spans="1:2" s="305" customFormat="1" x14ac:dyDescent="0.2"/>
    <row r="74" spans="1:2" s="305" customFormat="1" x14ac:dyDescent="0.2"/>
    <row r="75" spans="1:2" s="305" customFormat="1" x14ac:dyDescent="0.2"/>
    <row r="76" spans="1:2" s="305" customFormat="1" x14ac:dyDescent="0.2"/>
    <row r="77" spans="1:2" s="305" customFormat="1" x14ac:dyDescent="0.2"/>
    <row r="78" spans="1:2" s="305" customFormat="1" x14ac:dyDescent="0.2"/>
    <row r="79" spans="1:2" s="305" customFormat="1" x14ac:dyDescent="0.2"/>
    <row r="80" spans="1:2" s="305" customFormat="1" x14ac:dyDescent="0.2">
      <c r="A80" s="582"/>
      <c r="B80" s="583"/>
    </row>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row r="407" s="305" customFormat="1" x14ac:dyDescent="0.2"/>
    <row r="408" s="305" customFormat="1" x14ac:dyDescent="0.2"/>
    <row r="409" s="305" customFormat="1" x14ac:dyDescent="0.2"/>
  </sheetData>
  <sheetProtection algorithmName="SHA-512" hashValue="jTvV+av9fuRdPJWHU01rEWOvqVibDwsQ9WK6SK0Dz7KudPqb+lSLiDxAXb3/LjMqEC/U0rw2gNa+Ou+6utryZw==" saltValue="dj0IWXIKOv7EyAZuEfXdyQ==" spinCount="100000" sheet="1" formatCells="0" formatColumns="0" formatRows="0" insertColumns="0" insertRows="0" insertHyperlinks="0" deleteColumns="0" deleteRows="0" sort="0" autoFilter="0" pivotTables="0"/>
  <mergeCells count="19">
    <mergeCell ref="A1:B1"/>
    <mergeCell ref="D1:U1"/>
    <mergeCell ref="A4:C4"/>
    <mergeCell ref="A5:A6"/>
    <mergeCell ref="B5:B6"/>
    <mergeCell ref="C5:C6"/>
    <mergeCell ref="D5:E5"/>
    <mergeCell ref="F5:G5"/>
    <mergeCell ref="H5:I5"/>
    <mergeCell ref="J5:K5"/>
    <mergeCell ref="C3:F3"/>
    <mergeCell ref="H3:J3"/>
    <mergeCell ref="X5:Y5"/>
    <mergeCell ref="L5:M5"/>
    <mergeCell ref="N5:O5"/>
    <mergeCell ref="P5:Q5"/>
    <mergeCell ref="R5:S5"/>
    <mergeCell ref="T5:U5"/>
    <mergeCell ref="V5:W5"/>
  </mergeCells>
  <conditionalFormatting sqref="F11:G11">
    <cfRule type="containsText" dxfId="142" priority="4" stopIfTrue="1" operator="containsText" text="PĀRSNIEGTAS IZMAKSAS">
      <formula>NOT(ISERROR(SEARCH("PĀRSNIEGTAS IZMAKSAS",F11)))</formula>
    </cfRule>
  </conditionalFormatting>
  <conditionalFormatting sqref="F16:G16">
    <cfRule type="containsText" dxfId="141" priority="3" stopIfTrue="1" operator="containsText" text="PĀRSNIEGTAS IZMAKSAS">
      <formula>NOT(ISERROR(SEARCH("PĀRSNIEGTAS IZMAKSAS",F16)))</formula>
    </cfRule>
  </conditionalFormatting>
  <conditionalFormatting sqref="D38">
    <cfRule type="containsText" dxfId="140" priority="2" stopIfTrue="1" operator="containsText" text="PĀRSNIEGTAS IZMAKSAS">
      <formula>NOT(ISERROR(SEARCH("PĀRSNIEGTAS IZMAKSAS",D38)))</formula>
    </cfRule>
  </conditionalFormatting>
  <conditionalFormatting sqref="F8:G8 D7:D36">
    <cfRule type="containsText" dxfId="139" priority="6" stopIfTrue="1" operator="containsText" text="PĀRSNIEGTAS IZMAKSAS">
      <formula>NOT(ISERROR(SEARCH("PĀRSNIEGTAS IZMAKSAS",D7)))</formula>
    </cfRule>
  </conditionalFormatting>
  <conditionalFormatting sqref="J5:Y5">
    <cfRule type="cellIs" dxfId="138" priority="5" operator="equal">
      <formula>"x"</formula>
    </cfRule>
  </conditionalFormatting>
  <conditionalFormatting sqref="D37">
    <cfRule type="containsText" dxfId="137"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 type="list" allowBlank="1" showInputMessage="1" showErrorMessage="1" promptTitle="Izvēlies atbilstošu likmi" xr:uid="{6B9DC4F9-E98A-4BC5-8892-29CC1EE72A7F}">
          <x14:formula1>
            <xm:f>Dati!$N$3:$N$14</xm:f>
          </x14:formula1>
          <xm:sqref>C7 C22:C36 C17:C20 C12:C15 C9:C10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6" sqref="I26"/>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27" width="18.85546875" style="305" hidden="1" customWidth="1"/>
    <col min="28" max="30" width="0" style="305" hidden="1" customWidth="1"/>
    <col min="31" max="31" width="12.28515625" style="305" hidden="1" customWidth="1"/>
    <col min="32" max="33" width="0" style="305" hidden="1" customWidth="1"/>
    <col min="34" max="69" width="9.140625" style="305"/>
    <col min="70" max="16384" width="9.140625" style="386"/>
  </cols>
  <sheetData>
    <row r="1" spans="1:69" s="236" customFormat="1" ht="27" customHeight="1" x14ac:dyDescent="0.25">
      <c r="A1" s="616" t="s">
        <v>140</v>
      </c>
      <c r="B1" s="616"/>
      <c r="C1" s="584"/>
      <c r="D1" s="624" t="s">
        <v>470</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x14ac:dyDescent="0.2">
      <c r="A2" s="565"/>
    </row>
    <row r="3" spans="1:69" s="305" customFormat="1" ht="18.75" x14ac:dyDescent="0.3">
      <c r="A3" s="565"/>
      <c r="B3" s="586" t="s">
        <v>147</v>
      </c>
      <c r="C3" s="625"/>
      <c r="D3" s="626"/>
      <c r="E3" s="626"/>
      <c r="F3" s="627"/>
      <c r="G3" s="606" t="s">
        <v>486</v>
      </c>
      <c r="H3" s="628"/>
      <c r="I3" s="629"/>
      <c r="J3" s="630"/>
      <c r="AA3" s="586" t="s">
        <v>314</v>
      </c>
      <c r="AB3" s="586"/>
      <c r="AC3" s="586"/>
      <c r="AD3" s="586"/>
      <c r="AE3" s="598"/>
      <c r="AF3" s="587" t="s">
        <v>358</v>
      </c>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c r="BQ4" s="386"/>
    </row>
    <row r="5" spans="1:69" ht="25.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D16/$D$36</f>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69"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69"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69" s="305" customFormat="1" x14ac:dyDescent="0.2">
      <c r="A22" s="546" t="s">
        <v>70</v>
      </c>
      <c r="B22" s="13" t="s">
        <v>311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69" s="305" customFormat="1" x14ac:dyDescent="0.2">
      <c r="A23" s="546" t="s">
        <v>72</v>
      </c>
      <c r="B23" s="13"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69" s="305" customFormat="1" x14ac:dyDescent="0.2">
      <c r="A24" s="546" t="s">
        <v>74</v>
      </c>
      <c r="B24" s="13"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69" s="305" customFormat="1" ht="15" customHeight="1" x14ac:dyDescent="0.2">
      <c r="A25" s="546" t="s">
        <v>75</v>
      </c>
      <c r="B25" s="13"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69" s="305" customFormat="1" x14ac:dyDescent="0.2">
      <c r="A26" s="546" t="s">
        <v>77</v>
      </c>
      <c r="B26" s="13"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69" s="305" customFormat="1" x14ac:dyDescent="0.2">
      <c r="A27" s="546" t="s">
        <v>79</v>
      </c>
      <c r="B27" s="13"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69" s="305" customFormat="1" x14ac:dyDescent="0.2">
      <c r="A28" s="541">
        <v>8</v>
      </c>
      <c r="B28" s="9"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69" s="305" customFormat="1" x14ac:dyDescent="0.2">
      <c r="A29" s="541">
        <v>9</v>
      </c>
      <c r="B29" s="9"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69" s="305" customFormat="1" x14ac:dyDescent="0.2">
      <c r="A30" s="541">
        <v>10</v>
      </c>
      <c r="B30" s="9"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69" s="305" customFormat="1" ht="25.5" x14ac:dyDescent="0.2">
      <c r="A31" s="541">
        <v>11</v>
      </c>
      <c r="B31" s="9" t="s">
        <v>312</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69"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69"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69"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69" s="305" customFormat="1" x14ac:dyDescent="0.2">
      <c r="A35" s="541">
        <v>15</v>
      </c>
      <c r="B35" s="542" t="s">
        <v>107</v>
      </c>
      <c r="C35" s="228">
        <v>1</v>
      </c>
      <c r="D35" s="569">
        <f t="shared" si="2"/>
        <v>0</v>
      </c>
      <c r="E35" s="570" t="e">
        <f t="shared" si="0"/>
        <v>#DIV/0!</v>
      </c>
      <c r="F35" s="575">
        <f t="shared" si="9"/>
        <v>0</v>
      </c>
      <c r="G35" s="575">
        <f t="shared" si="9"/>
        <v>0</v>
      </c>
      <c r="H35" s="585">
        <v>0</v>
      </c>
      <c r="I35" s="20"/>
      <c r="J35" s="585">
        <v>0</v>
      </c>
      <c r="K35" s="20"/>
      <c r="L35" s="585">
        <v>0</v>
      </c>
      <c r="M35" s="20"/>
      <c r="N35" s="585">
        <v>0</v>
      </c>
      <c r="O35" s="19"/>
      <c r="P35" s="585">
        <v>0</v>
      </c>
      <c r="Q35" s="19"/>
      <c r="R35" s="585">
        <v>0</v>
      </c>
      <c r="S35" s="19"/>
      <c r="T35" s="585">
        <v>0</v>
      </c>
      <c r="U35" s="19"/>
      <c r="V35" s="585">
        <v>0</v>
      </c>
      <c r="W35" s="19"/>
      <c r="X35" s="585">
        <v>0</v>
      </c>
      <c r="Y35" s="19"/>
      <c r="AE35" s="369"/>
      <c r="AF35" s="369"/>
      <c r="AG35" s="369"/>
      <c r="AH35" s="369"/>
      <c r="AI35" s="369"/>
      <c r="AJ35" s="369"/>
      <c r="AK35" s="369"/>
      <c r="AL35" s="369"/>
      <c r="AM35" s="369"/>
      <c r="AN35" s="369"/>
      <c r="AO35" s="369"/>
      <c r="AP35" s="369"/>
      <c r="AQ35" s="369"/>
      <c r="AR35" s="369"/>
      <c r="AS35" s="369"/>
      <c r="AT35" s="369"/>
    </row>
    <row r="36" spans="1:69"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69"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69"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69" x14ac:dyDescent="0.2">
      <c r="A39" s="577"/>
      <c r="B39" s="542" t="s">
        <v>339</v>
      </c>
      <c r="C39" s="579"/>
      <c r="D39" s="580"/>
      <c r="E39" s="578"/>
      <c r="F39" s="581"/>
      <c r="G39" s="581"/>
      <c r="H39" s="571">
        <f>H36-H22-H31</f>
        <v>0</v>
      </c>
      <c r="I39" s="571">
        <f t="shared" ref="I39:Y39" si="13">I36-I22-I31</f>
        <v>0</v>
      </c>
      <c r="J39" s="571">
        <f t="shared" si="13"/>
        <v>0</v>
      </c>
      <c r="K39" s="571">
        <f t="shared" si="13"/>
        <v>0</v>
      </c>
      <c r="L39" s="571">
        <f t="shared" si="13"/>
        <v>0</v>
      </c>
      <c r="M39" s="571">
        <f t="shared" si="13"/>
        <v>0</v>
      </c>
      <c r="N39" s="571">
        <f t="shared" si="13"/>
        <v>0</v>
      </c>
      <c r="O39" s="571">
        <f t="shared" si="13"/>
        <v>0</v>
      </c>
      <c r="P39" s="571">
        <f t="shared" si="13"/>
        <v>0</v>
      </c>
      <c r="Q39" s="571">
        <f t="shared" si="13"/>
        <v>0</v>
      </c>
      <c r="R39" s="571">
        <f t="shared" si="13"/>
        <v>0</v>
      </c>
      <c r="S39" s="571">
        <f t="shared" si="13"/>
        <v>0</v>
      </c>
      <c r="T39" s="571">
        <f t="shared" si="13"/>
        <v>0</v>
      </c>
      <c r="U39" s="571">
        <f t="shared" si="13"/>
        <v>0</v>
      </c>
      <c r="V39" s="571">
        <f t="shared" si="13"/>
        <v>0</v>
      </c>
      <c r="W39" s="571">
        <f t="shared" si="13"/>
        <v>0</v>
      </c>
      <c r="X39" s="571">
        <f t="shared" si="13"/>
        <v>0</v>
      </c>
      <c r="Y39" s="571">
        <f t="shared" si="13"/>
        <v>0</v>
      </c>
      <c r="Z39" s="305"/>
      <c r="AE39" s="369"/>
      <c r="AF39" s="369"/>
      <c r="AG39" s="369"/>
      <c r="AH39" s="369"/>
      <c r="AI39" s="369"/>
      <c r="AJ39" s="369"/>
      <c r="AK39" s="369"/>
      <c r="AL39" s="369"/>
      <c r="AM39" s="369"/>
      <c r="AN39" s="369"/>
      <c r="AO39" s="369"/>
      <c r="AP39" s="369"/>
      <c r="AQ39" s="369"/>
      <c r="AR39" s="369"/>
      <c r="AS39" s="369"/>
      <c r="AT39" s="369"/>
      <c r="BQ39" s="386"/>
    </row>
    <row r="40" spans="1:69" x14ac:dyDescent="0.2">
      <c r="A40" s="577"/>
      <c r="B40" s="542" t="s">
        <v>340</v>
      </c>
      <c r="C40" s="579"/>
      <c r="D40" s="580"/>
      <c r="E40" s="578"/>
      <c r="F40" s="581"/>
      <c r="G40" s="581"/>
      <c r="H40" s="571">
        <f>H22+H31</f>
        <v>0</v>
      </c>
      <c r="I40" s="571">
        <f t="shared" ref="I40:Y40" si="14">I22+I31</f>
        <v>0</v>
      </c>
      <c r="J40" s="571">
        <f t="shared" si="14"/>
        <v>0</v>
      </c>
      <c r="K40" s="571">
        <f t="shared" si="14"/>
        <v>0</v>
      </c>
      <c r="L40" s="571">
        <f t="shared" si="14"/>
        <v>0</v>
      </c>
      <c r="M40" s="571">
        <f t="shared" si="14"/>
        <v>0</v>
      </c>
      <c r="N40" s="571">
        <f t="shared" si="14"/>
        <v>0</v>
      </c>
      <c r="O40" s="571">
        <f t="shared" si="14"/>
        <v>0</v>
      </c>
      <c r="P40" s="571">
        <f t="shared" si="14"/>
        <v>0</v>
      </c>
      <c r="Q40" s="571">
        <f t="shared" si="14"/>
        <v>0</v>
      </c>
      <c r="R40" s="571">
        <f t="shared" si="14"/>
        <v>0</v>
      </c>
      <c r="S40" s="571">
        <f t="shared" si="14"/>
        <v>0</v>
      </c>
      <c r="T40" s="571">
        <f t="shared" si="14"/>
        <v>0</v>
      </c>
      <c r="U40" s="571">
        <f t="shared" si="14"/>
        <v>0</v>
      </c>
      <c r="V40" s="571">
        <f t="shared" si="14"/>
        <v>0</v>
      </c>
      <c r="W40" s="571">
        <f t="shared" si="14"/>
        <v>0</v>
      </c>
      <c r="X40" s="571">
        <f t="shared" si="14"/>
        <v>0</v>
      </c>
      <c r="Y40" s="571">
        <f t="shared" si="14"/>
        <v>0</v>
      </c>
      <c r="Z40" s="305"/>
      <c r="AE40" s="369"/>
      <c r="AF40" s="369"/>
      <c r="AG40" s="369"/>
      <c r="AH40" s="369"/>
      <c r="AI40" s="369"/>
      <c r="AJ40" s="369"/>
      <c r="AK40" s="369"/>
      <c r="AL40" s="369"/>
      <c r="AM40" s="369"/>
      <c r="AN40" s="369"/>
      <c r="AO40" s="369"/>
      <c r="AP40" s="369"/>
      <c r="AQ40" s="369"/>
      <c r="AR40" s="369"/>
      <c r="AS40" s="369"/>
      <c r="AT40" s="369"/>
      <c r="BQ40" s="386"/>
    </row>
    <row r="41" spans="1:69" s="305" customFormat="1" x14ac:dyDescent="0.2">
      <c r="A41" s="565"/>
    </row>
    <row r="42" spans="1:69" s="305" customFormat="1" x14ac:dyDescent="0.2">
      <c r="A42" s="565"/>
    </row>
    <row r="43" spans="1:69" s="305" customFormat="1" x14ac:dyDescent="0.2">
      <c r="A43" s="565"/>
    </row>
    <row r="44" spans="1:69" s="305" customFormat="1" x14ac:dyDescent="0.2">
      <c r="A44" s="565"/>
    </row>
    <row r="45" spans="1:69" s="305" customFormat="1" x14ac:dyDescent="0.2">
      <c r="A45" s="565"/>
    </row>
    <row r="46" spans="1:69" s="305" customFormat="1" x14ac:dyDescent="0.2">
      <c r="A46" s="565"/>
    </row>
    <row r="47" spans="1:69" s="305" customFormat="1" x14ac:dyDescent="0.2">
      <c r="A47" s="565"/>
    </row>
    <row r="48" spans="1:69"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row r="64" spans="1:1"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sheetData>
  <sheetProtection algorithmName="SHA-512" hashValue="r+PXzpLgIVDra3TVvWwCIq4eAufNfsiEnF6NGH3N+xN/uOlCY5LQbe4x9Azqx/ZdDymMSnIkynFS8AUGjh0qaA==" saltValue="6sygPGLVt9GDKol3hxbMA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C3:F3"/>
    <mergeCell ref="H3:J3"/>
    <mergeCell ref="X5:Y5"/>
    <mergeCell ref="L5:M5"/>
    <mergeCell ref="N5:O5"/>
    <mergeCell ref="P5:Q5"/>
    <mergeCell ref="R5:S5"/>
    <mergeCell ref="T5:U5"/>
    <mergeCell ref="V5:W5"/>
  </mergeCells>
  <conditionalFormatting sqref="F11:G11">
    <cfRule type="containsText" dxfId="136" priority="6" stopIfTrue="1" operator="containsText" text="PĀRSNIEGTAS IZMAKSAS">
      <formula>NOT(ISERROR(SEARCH("PĀRSNIEGTAS IZMAKSAS",F11)))</formula>
    </cfRule>
  </conditionalFormatting>
  <conditionalFormatting sqref="F16:G16">
    <cfRule type="containsText" dxfId="135" priority="5" stopIfTrue="1" operator="containsText" text="PĀRSNIEGTAS IZMAKSAS">
      <formula>NOT(ISERROR(SEARCH("PĀRSNIEGTAS IZMAKSAS",F16)))</formula>
    </cfRule>
  </conditionalFormatting>
  <conditionalFormatting sqref="D38">
    <cfRule type="containsText" dxfId="134" priority="4" stopIfTrue="1" operator="containsText" text="PĀRSNIEGTAS IZMAKSAS">
      <formula>NOT(ISERROR(SEARCH("PĀRSNIEGTAS IZMAKSAS",D38)))</formula>
    </cfRule>
  </conditionalFormatting>
  <conditionalFormatting sqref="F8:G8 D7:D36">
    <cfRule type="containsText" dxfId="133" priority="8" stopIfTrue="1" operator="containsText" text="PĀRSNIEGTAS IZMAKSAS">
      <formula>NOT(ISERROR(SEARCH("PĀRSNIEGTAS IZMAKSAS",D7)))</formula>
    </cfRule>
  </conditionalFormatting>
  <conditionalFormatting sqref="J5:Y5">
    <cfRule type="cellIs" dxfId="132" priority="7" operator="equal">
      <formula>"x"</formula>
    </cfRule>
  </conditionalFormatting>
  <conditionalFormatting sqref="D37">
    <cfRule type="containsText" dxfId="131" priority="3" stopIfTrue="1" operator="containsText" text="PĀRSNIEGTAS IZMAKSAS">
      <formula>NOT(ISERROR(SEARCH("PĀRSNIEGTAS IZMAKSAS",D37)))</formula>
    </cfRule>
  </conditionalFormatting>
  <conditionalFormatting sqref="D39">
    <cfRule type="containsText" dxfId="130" priority="2" stopIfTrue="1" operator="containsText" text="PĀRSNIEGTAS IZMAKSAS">
      <formula>NOT(ISERROR(SEARCH("PĀRSNIEGTAS IZMAKSAS",D39)))</formula>
    </cfRule>
  </conditionalFormatting>
  <conditionalFormatting sqref="D40">
    <cfRule type="containsText" dxfId="129" priority="1" stopIfTrue="1" operator="containsText" text="PĀRSNIEGTAS IZMAKSAS">
      <formula>NOT(ISERROR(SEARCH("PĀRSNIEGTAS IZMAKSAS",D40)))</formula>
    </cfRule>
  </conditionalFormatting>
  <hyperlinks>
    <hyperlink ref="AF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Izvēlies projekta iesniedzējam atbilstošu valsts budžeta dotācijas īpatsvaru" xr:uid="{7F2DC7B9-BFE4-4930-A321-81DD252E0014}">
          <x14:formula1>
            <xm:f>Dati!$T$2:$T$7</xm:f>
          </x14:formula1>
          <xm:sqref>AE3</xm:sqref>
        </x14:dataValidation>
        <x14:dataValidation type="list" allowBlank="1" showInputMessage="1" showErrorMessage="1" promptTitle="Izvēlies atbilstošu likmi" xr:uid="{DDD5E4A5-C8C0-46BD-84EC-4B268E6AFB60}">
          <x14:formula1>
            <xm:f>Dati!$N$3:$N$14</xm:f>
          </x14:formula1>
          <xm:sqref>C7 C22:C36 C17:C20 C12:C15 C9:C10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3" sqref="I23"/>
    </sheetView>
  </sheetViews>
  <sheetFormatPr defaultColWidth="9.140625" defaultRowHeight="12.75" x14ac:dyDescent="0.2"/>
  <cols>
    <col min="1" max="1" width="5.42578125" style="386" customWidth="1"/>
    <col min="2" max="2" width="64.14062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11.28515625" style="386" customWidth="1"/>
    <col min="27" max="43" width="0" style="305" hidden="1" customWidth="1"/>
    <col min="44" max="69" width="9.140625" style="305"/>
    <col min="70" max="16384" width="9.140625" style="386"/>
  </cols>
  <sheetData>
    <row r="1" spans="1:69" s="236" customFormat="1" ht="27" customHeight="1" x14ac:dyDescent="0.25">
      <c r="A1" s="616" t="s">
        <v>141</v>
      </c>
      <c r="B1" s="616"/>
      <c r="C1" s="584"/>
      <c r="D1" s="624" t="s">
        <v>466</v>
      </c>
      <c r="E1" s="624"/>
      <c r="F1" s="624"/>
      <c r="G1" s="624"/>
      <c r="H1" s="624"/>
      <c r="I1" s="624"/>
      <c r="J1" s="624"/>
      <c r="K1" s="624"/>
      <c r="L1" s="624"/>
      <c r="M1" s="624"/>
      <c r="N1" s="624"/>
      <c r="O1" s="624"/>
      <c r="P1" s="624"/>
      <c r="Q1" s="624"/>
      <c r="R1" s="624"/>
      <c r="S1" s="624"/>
      <c r="T1" s="624"/>
      <c r="U1" s="624"/>
      <c r="V1" s="624"/>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row>
    <row r="2" spans="1:69" s="305" customFormat="1" x14ac:dyDescent="0.2">
      <c r="A2" s="565"/>
    </row>
    <row r="3" spans="1:69" s="305" customFormat="1" ht="18.75" x14ac:dyDescent="0.3">
      <c r="A3" s="565"/>
      <c r="B3" s="586" t="s">
        <v>147</v>
      </c>
      <c r="C3" s="625"/>
      <c r="D3" s="626"/>
      <c r="E3" s="626"/>
      <c r="F3" s="627"/>
      <c r="G3" s="606" t="s">
        <v>486</v>
      </c>
      <c r="H3" s="628"/>
      <c r="I3" s="629"/>
      <c r="J3" s="630"/>
    </row>
    <row r="4" spans="1:69"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c r="Z4" s="305"/>
      <c r="AA4" s="586" t="s">
        <v>314</v>
      </c>
      <c r="AB4" s="586"/>
      <c r="AC4" s="586"/>
      <c r="AD4" s="586"/>
      <c r="AE4" s="598"/>
      <c r="AF4" s="587" t="s">
        <v>358</v>
      </c>
      <c r="AJ4" s="631" t="s">
        <v>435</v>
      </c>
      <c r="AK4" s="631"/>
      <c r="AL4" s="631"/>
      <c r="AM4" s="631"/>
      <c r="AN4" s="232"/>
      <c r="AQ4" s="3">
        <f>IF(AN4="",0,IF(AN4="Jā",2,1))</f>
        <v>0</v>
      </c>
      <c r="BQ4" s="386"/>
    </row>
    <row r="5" spans="1:69" ht="24"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305"/>
      <c r="AE5" s="369"/>
      <c r="AF5" s="369"/>
      <c r="AG5" s="369"/>
      <c r="AH5" s="369"/>
      <c r="AI5" s="369"/>
      <c r="AJ5" s="369"/>
      <c r="AK5" s="369"/>
      <c r="AL5" s="369"/>
      <c r="AM5" s="369"/>
      <c r="AN5" s="369"/>
      <c r="AO5" s="369"/>
      <c r="AP5" s="369"/>
      <c r="AQ5" s="369"/>
      <c r="AR5" s="369"/>
      <c r="AS5" s="369"/>
      <c r="AT5" s="369"/>
      <c r="AV5" s="566">
        <v>0.55000000000000004</v>
      </c>
      <c r="BQ5" s="386"/>
    </row>
    <row r="6" spans="1:69"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Z6" s="305"/>
      <c r="AE6" s="369"/>
      <c r="AF6" s="369"/>
      <c r="AG6" s="369"/>
      <c r="AH6" s="369"/>
      <c r="AI6" s="369"/>
      <c r="AJ6" s="369"/>
      <c r="AK6" s="369"/>
      <c r="AL6" s="369"/>
      <c r="AM6" s="369"/>
      <c r="AN6" s="369"/>
      <c r="AO6" s="369"/>
      <c r="AP6" s="369"/>
      <c r="AQ6" s="369"/>
      <c r="AR6" s="369"/>
      <c r="AS6" s="369"/>
      <c r="AT6" s="369"/>
      <c r="AV6" s="566">
        <v>0.45</v>
      </c>
      <c r="BQ6" s="386"/>
    </row>
    <row r="7" spans="1:69"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Z7" s="305"/>
      <c r="AE7" s="369"/>
      <c r="AF7" s="369"/>
      <c r="AG7" s="369"/>
      <c r="AH7" s="369"/>
      <c r="AI7" s="369"/>
      <c r="AJ7" s="369"/>
      <c r="AK7" s="369"/>
      <c r="AL7" s="369"/>
      <c r="AM7" s="369"/>
      <c r="AN7" s="369"/>
      <c r="AO7" s="369"/>
      <c r="AP7" s="369"/>
      <c r="AQ7" s="369"/>
      <c r="AR7" s="369"/>
      <c r="AS7" s="369"/>
      <c r="AT7" s="369"/>
      <c r="AV7" s="566">
        <v>0.35</v>
      </c>
      <c r="BQ7" s="386"/>
    </row>
    <row r="8" spans="1:69"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Z8" s="305"/>
      <c r="AE8" s="369"/>
      <c r="AF8" s="369"/>
      <c r="AG8" s="369"/>
      <c r="AH8" s="369"/>
      <c r="AI8" s="369"/>
      <c r="AJ8" s="369"/>
      <c r="AK8" s="369"/>
      <c r="AL8" s="369"/>
      <c r="AM8" s="369"/>
      <c r="AN8" s="369"/>
      <c r="AO8" s="369"/>
      <c r="AP8" s="369"/>
      <c r="AQ8" s="369"/>
      <c r="AR8" s="369"/>
      <c r="AS8" s="369"/>
      <c r="AT8" s="369"/>
      <c r="AV8" s="574"/>
      <c r="BQ8" s="386"/>
    </row>
    <row r="9" spans="1:69"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Z9" s="305"/>
      <c r="AE9" s="369"/>
      <c r="AF9" s="369"/>
      <c r="AG9" s="369"/>
      <c r="AH9" s="369"/>
      <c r="AI9" s="369"/>
      <c r="AJ9" s="369"/>
      <c r="AK9" s="369"/>
      <c r="AL9" s="369"/>
      <c r="AM9" s="369"/>
      <c r="AN9" s="369"/>
      <c r="AO9" s="369"/>
      <c r="AP9" s="369"/>
      <c r="AQ9" s="369"/>
      <c r="AR9" s="369"/>
      <c r="AS9" s="369"/>
      <c r="AT9" s="369"/>
      <c r="AV9" s="574"/>
      <c r="BQ9" s="386"/>
    </row>
    <row r="10" spans="1:69"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Z10" s="305"/>
      <c r="AE10" s="369"/>
      <c r="AF10" s="369"/>
      <c r="AG10" s="369"/>
      <c r="AH10" s="369"/>
      <c r="AI10" s="369"/>
      <c r="AJ10" s="369"/>
      <c r="AK10" s="369"/>
      <c r="AL10" s="369"/>
      <c r="AM10" s="369"/>
      <c r="AN10" s="369"/>
      <c r="AO10" s="369"/>
      <c r="AP10" s="369"/>
      <c r="AQ10" s="369"/>
      <c r="AR10" s="369"/>
      <c r="AS10" s="369"/>
      <c r="AT10" s="369"/>
      <c r="AV10" s="574"/>
      <c r="BQ10" s="386"/>
    </row>
    <row r="11" spans="1:69"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Z11" s="305"/>
      <c r="AE11" s="369"/>
      <c r="AF11" s="369"/>
      <c r="AG11" s="369"/>
      <c r="AH11" s="369"/>
      <c r="AI11" s="369"/>
      <c r="AJ11" s="369"/>
      <c r="AK11" s="369"/>
      <c r="AL11" s="369"/>
      <c r="AM11" s="369"/>
      <c r="AN11" s="369"/>
      <c r="AO11" s="369"/>
      <c r="AP11" s="369"/>
      <c r="AQ11" s="369"/>
      <c r="AR11" s="369"/>
      <c r="AS11" s="369"/>
      <c r="AT11" s="369"/>
      <c r="AV11" s="574"/>
      <c r="BQ11" s="386"/>
    </row>
    <row r="12" spans="1:69"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Z12" s="305"/>
      <c r="AE12" s="369"/>
      <c r="AF12" s="369"/>
      <c r="AG12" s="369"/>
      <c r="AH12" s="369"/>
      <c r="AI12" s="369"/>
      <c r="AJ12" s="369"/>
      <c r="AK12" s="369"/>
      <c r="AL12" s="369"/>
      <c r="AM12" s="369"/>
      <c r="AN12" s="369"/>
      <c r="AO12" s="369"/>
      <c r="AP12" s="369"/>
      <c r="AQ12" s="369"/>
      <c r="AR12" s="369"/>
      <c r="AS12" s="369"/>
      <c r="AT12" s="369"/>
      <c r="AV12" s="574"/>
      <c r="BQ12" s="386"/>
    </row>
    <row r="13" spans="1:69"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Z13" s="305"/>
      <c r="AE13" s="369"/>
      <c r="AF13" s="369"/>
      <c r="AG13" s="369"/>
      <c r="AH13" s="369"/>
      <c r="AI13" s="369"/>
      <c r="AJ13" s="369"/>
      <c r="AK13" s="369"/>
      <c r="AL13" s="369"/>
      <c r="AM13" s="369"/>
      <c r="AN13" s="369"/>
      <c r="AO13" s="369"/>
      <c r="AP13" s="369"/>
      <c r="AQ13" s="369"/>
      <c r="AR13" s="369"/>
      <c r="AS13" s="369"/>
      <c r="AT13" s="369"/>
      <c r="AV13" s="574"/>
      <c r="BQ13" s="386"/>
    </row>
    <row r="14" spans="1:69"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Z14" s="305"/>
      <c r="AE14" s="369"/>
      <c r="AF14" s="369"/>
      <c r="AG14" s="369"/>
      <c r="AH14" s="369"/>
      <c r="AI14" s="369"/>
      <c r="AJ14" s="369"/>
      <c r="AK14" s="369"/>
      <c r="AL14" s="369"/>
      <c r="AM14" s="369"/>
      <c r="AN14" s="369"/>
      <c r="AO14" s="369"/>
      <c r="AP14" s="369"/>
      <c r="AQ14" s="369"/>
      <c r="AR14" s="369"/>
      <c r="AS14" s="369"/>
      <c r="AT14" s="369"/>
      <c r="BQ14" s="386"/>
    </row>
    <row r="15" spans="1:69"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Z15" s="305"/>
      <c r="AE15" s="369"/>
      <c r="AF15" s="369"/>
      <c r="AG15" s="369"/>
      <c r="AH15" s="369"/>
      <c r="AI15" s="369"/>
      <c r="AJ15" s="369"/>
      <c r="AK15" s="369"/>
      <c r="AL15" s="369"/>
      <c r="AM15" s="369"/>
      <c r="AN15" s="369"/>
      <c r="AO15" s="369"/>
      <c r="AP15" s="369"/>
      <c r="AQ15" s="369"/>
      <c r="AR15" s="369"/>
      <c r="AS15" s="369"/>
      <c r="AT15" s="369"/>
      <c r="BQ15" s="386"/>
    </row>
    <row r="16" spans="1:69"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Z16" s="305"/>
      <c r="AE16" s="369"/>
      <c r="AF16" s="369"/>
      <c r="AG16" s="369"/>
      <c r="AH16" s="369"/>
      <c r="AI16" s="369"/>
      <c r="AJ16" s="369"/>
      <c r="AK16" s="369"/>
      <c r="AL16" s="369"/>
      <c r="AM16" s="369"/>
      <c r="AN16" s="369"/>
      <c r="AO16" s="369"/>
      <c r="AP16" s="369"/>
      <c r="AQ16" s="369"/>
      <c r="AR16" s="369"/>
      <c r="AS16" s="369"/>
      <c r="AT16" s="369"/>
      <c r="AV16" s="574"/>
      <c r="BQ16" s="386"/>
    </row>
    <row r="17" spans="1:69"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Z17" s="305"/>
      <c r="AE17" s="369"/>
      <c r="AF17" s="369"/>
      <c r="AG17" s="369"/>
      <c r="AH17" s="369"/>
      <c r="AI17" s="369"/>
      <c r="AJ17" s="369"/>
      <c r="AK17" s="369"/>
      <c r="AL17" s="369"/>
      <c r="AM17" s="369"/>
      <c r="AN17" s="369"/>
      <c r="AO17" s="369"/>
      <c r="AP17" s="369"/>
      <c r="AQ17" s="369"/>
      <c r="AR17" s="369"/>
      <c r="AS17" s="369"/>
      <c r="AT17" s="369"/>
      <c r="AV17" s="574"/>
      <c r="BQ17" s="386"/>
    </row>
    <row r="18" spans="1:69"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Z18" s="305"/>
      <c r="AE18" s="369"/>
      <c r="AF18" s="369"/>
      <c r="AG18" s="369"/>
      <c r="AH18" s="369"/>
      <c r="AI18" s="369"/>
      <c r="AJ18" s="369"/>
      <c r="AK18" s="369"/>
      <c r="AL18" s="369"/>
      <c r="AM18" s="369"/>
      <c r="AN18" s="369"/>
      <c r="AO18" s="369"/>
      <c r="AP18" s="369"/>
      <c r="AQ18" s="369"/>
      <c r="AR18" s="369"/>
      <c r="AS18" s="369"/>
      <c r="AT18" s="369"/>
      <c r="AV18" s="574"/>
      <c r="BQ18" s="386"/>
    </row>
    <row r="19" spans="1:69"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69"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69"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69" s="305" customFormat="1" x14ac:dyDescent="0.2">
      <c r="A22" s="546" t="s">
        <v>70</v>
      </c>
      <c r="B22" s="547" t="s">
        <v>71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69" s="305" customFormat="1" x14ac:dyDescent="0.2">
      <c r="A23" s="546" t="s">
        <v>72</v>
      </c>
      <c r="B23" s="547"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69" s="305" customFormat="1" x14ac:dyDescent="0.2">
      <c r="A24" s="546" t="s">
        <v>74</v>
      </c>
      <c r="B24" s="547"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69" s="305" customFormat="1" ht="15" customHeight="1" x14ac:dyDescent="0.2">
      <c r="A25" s="546" t="s">
        <v>75</v>
      </c>
      <c r="B25" s="547" t="s">
        <v>76</v>
      </c>
      <c r="C25" s="228">
        <v>1</v>
      </c>
      <c r="D25" s="569">
        <f t="shared" si="2"/>
        <v>0</v>
      </c>
      <c r="E25" s="570" t="e">
        <f t="shared" si="0"/>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69" s="305" customFormat="1" x14ac:dyDescent="0.2">
      <c r="A26" s="546" t="s">
        <v>77</v>
      </c>
      <c r="B26" s="547"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69" s="305" customFormat="1" x14ac:dyDescent="0.2">
      <c r="A27" s="546" t="s">
        <v>79</v>
      </c>
      <c r="B27" s="547"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69" s="305" customFormat="1" x14ac:dyDescent="0.2">
      <c r="A28" s="541">
        <v>8</v>
      </c>
      <c r="B28" s="542"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69" s="305" customFormat="1" x14ac:dyDescent="0.2">
      <c r="A29" s="541">
        <v>9</v>
      </c>
      <c r="B29" s="542"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69" s="305" customFormat="1" x14ac:dyDescent="0.2">
      <c r="A30" s="541">
        <v>10</v>
      </c>
      <c r="B30" s="542"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69" s="305" customFormat="1" ht="25.5" x14ac:dyDescent="0.2">
      <c r="A31" s="541">
        <v>11</v>
      </c>
      <c r="B31" s="542" t="s">
        <v>83</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69"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46"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46"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46" s="305" customFormat="1" x14ac:dyDescent="0.2">
      <c r="A35" s="541">
        <v>15</v>
      </c>
      <c r="B35" s="542" t="s">
        <v>107</v>
      </c>
      <c r="C35" s="228">
        <v>1</v>
      </c>
      <c r="D35" s="569">
        <f t="shared" si="2"/>
        <v>0</v>
      </c>
      <c r="E35" s="570" t="e">
        <f t="shared" si="0"/>
        <v>#DIV/0!</v>
      </c>
      <c r="F35" s="575">
        <f t="shared" si="9"/>
        <v>0</v>
      </c>
      <c r="G35" s="575">
        <f t="shared" si="9"/>
        <v>0</v>
      </c>
      <c r="H35" s="20"/>
      <c r="I35" s="20"/>
      <c r="J35" s="20"/>
      <c r="K35" s="20"/>
      <c r="L35" s="20"/>
      <c r="M35" s="20"/>
      <c r="N35" s="19"/>
      <c r="O35" s="19"/>
      <c r="P35" s="19"/>
      <c r="Q35" s="19"/>
      <c r="R35" s="19"/>
      <c r="S35" s="19"/>
      <c r="T35" s="19"/>
      <c r="U35" s="19"/>
      <c r="V35" s="19"/>
      <c r="W35" s="19"/>
      <c r="X35" s="19"/>
      <c r="Y35" s="19"/>
      <c r="AE35" s="369"/>
      <c r="AF35" s="369"/>
      <c r="AG35" s="369"/>
      <c r="AH35" s="369"/>
      <c r="AI35" s="369"/>
      <c r="AJ35" s="369"/>
      <c r="AK35" s="369"/>
      <c r="AL35" s="369"/>
      <c r="AM35" s="369"/>
      <c r="AN35" s="369"/>
      <c r="AO35" s="369"/>
      <c r="AP35" s="369"/>
      <c r="AQ35" s="369"/>
      <c r="AR35" s="369"/>
      <c r="AS35" s="369"/>
      <c r="AT35" s="369"/>
    </row>
    <row r="36" spans="1:46"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46"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46"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46" s="305" customFormat="1" x14ac:dyDescent="0.2">
      <c r="A39" s="565"/>
    </row>
    <row r="40" spans="1:46" s="305" customFormat="1" x14ac:dyDescent="0.2">
      <c r="A40" s="565"/>
    </row>
    <row r="41" spans="1:46" s="305" customFormat="1" x14ac:dyDescent="0.2">
      <c r="A41" s="565"/>
    </row>
    <row r="42" spans="1:46" s="305" customFormat="1" x14ac:dyDescent="0.2">
      <c r="A42" s="565"/>
    </row>
    <row r="43" spans="1:46" s="305" customFormat="1" x14ac:dyDescent="0.2">
      <c r="A43" s="565"/>
    </row>
    <row r="44" spans="1:46" s="305" customFormat="1" x14ac:dyDescent="0.2">
      <c r="A44" s="565"/>
    </row>
    <row r="45" spans="1:46" s="305" customFormat="1" x14ac:dyDescent="0.2">
      <c r="A45" s="565"/>
    </row>
    <row r="46" spans="1:46" s="305" customFormat="1" x14ac:dyDescent="0.2">
      <c r="A46" s="565"/>
    </row>
    <row r="47" spans="1:46" s="305" customFormat="1" x14ac:dyDescent="0.2">
      <c r="A47" s="565"/>
    </row>
    <row r="48" spans="1:46"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c r="A54" s="565"/>
    </row>
    <row r="55" spans="1:1" s="305" customFormat="1" x14ac:dyDescent="0.2">
      <c r="A55" s="565"/>
    </row>
    <row r="56" spans="1:1" s="305" customFormat="1" x14ac:dyDescent="0.2">
      <c r="A56" s="565"/>
    </row>
    <row r="57" spans="1:1" s="305" customFormat="1" x14ac:dyDescent="0.2">
      <c r="A57" s="565"/>
    </row>
    <row r="58" spans="1:1" s="305" customFormat="1" x14ac:dyDescent="0.2">
      <c r="A58" s="565"/>
    </row>
    <row r="59" spans="1:1" s="305" customFormat="1" x14ac:dyDescent="0.2">
      <c r="A59" s="565"/>
    </row>
    <row r="60" spans="1:1" s="305" customFormat="1" x14ac:dyDescent="0.2">
      <c r="A60" s="565"/>
    </row>
    <row r="61" spans="1:1" s="305" customFormat="1" x14ac:dyDescent="0.2">
      <c r="A61" s="565"/>
    </row>
    <row r="62" spans="1:1" s="305" customFormat="1" x14ac:dyDescent="0.2">
      <c r="A62" s="565"/>
    </row>
    <row r="63" spans="1:1" s="305" customFormat="1" x14ac:dyDescent="0.2"/>
    <row r="64" spans="1:1"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sheetData>
  <sheetProtection algorithmName="SHA-512" hashValue="r8YonzLopsmIR37ap91w5k9Kr4XeFNY1JXc3P2GOrkgbpzjSsikREws6Kl52Cp49/7KIear+LY/9DZ3dKF8TsA==" saltValue="6VVdL554dpjYw7tVJep6jA==" spinCount="100000" sheet="1" formatCells="0" formatColumns="0" formatRows="0" insertColumns="0" insertRows="0" insertHyperlinks="0" deleteColumns="0" deleteRows="0" sort="0" autoFilter="0" pivotTables="0"/>
  <mergeCells count="20">
    <mergeCell ref="A1:B1"/>
    <mergeCell ref="D1:V1"/>
    <mergeCell ref="A4:C4"/>
    <mergeCell ref="A5:A6"/>
    <mergeCell ref="B5:B6"/>
    <mergeCell ref="C5:C6"/>
    <mergeCell ref="D5:E5"/>
    <mergeCell ref="F5:G5"/>
    <mergeCell ref="AJ4:AM4"/>
    <mergeCell ref="C3:F3"/>
    <mergeCell ref="H3:J3"/>
    <mergeCell ref="X5:Y5"/>
    <mergeCell ref="L5:M5"/>
    <mergeCell ref="N5:O5"/>
    <mergeCell ref="P5:Q5"/>
    <mergeCell ref="R5:S5"/>
    <mergeCell ref="T5:U5"/>
    <mergeCell ref="V5:W5"/>
    <mergeCell ref="H5:I5"/>
    <mergeCell ref="J5:K5"/>
  </mergeCells>
  <conditionalFormatting sqref="F11:G11">
    <cfRule type="containsText" dxfId="128" priority="4" stopIfTrue="1" operator="containsText" text="PĀRSNIEGTAS IZMAKSAS">
      <formula>NOT(ISERROR(SEARCH("PĀRSNIEGTAS IZMAKSAS",F11)))</formula>
    </cfRule>
  </conditionalFormatting>
  <conditionalFormatting sqref="F16:G16">
    <cfRule type="containsText" dxfId="127" priority="3" stopIfTrue="1" operator="containsText" text="PĀRSNIEGTAS IZMAKSAS">
      <formula>NOT(ISERROR(SEARCH("PĀRSNIEGTAS IZMAKSAS",F16)))</formula>
    </cfRule>
  </conditionalFormatting>
  <conditionalFormatting sqref="D38">
    <cfRule type="containsText" dxfId="126" priority="2" stopIfTrue="1" operator="containsText" text="PĀRSNIEGTAS IZMAKSAS">
      <formula>NOT(ISERROR(SEARCH("PĀRSNIEGTAS IZMAKSAS",D38)))</formula>
    </cfRule>
  </conditionalFormatting>
  <conditionalFormatting sqref="F8:G8 D7:D36">
    <cfRule type="containsText" dxfId="125" priority="6" stopIfTrue="1" operator="containsText" text="PĀRSNIEGTAS IZMAKSAS">
      <formula>NOT(ISERROR(SEARCH("PĀRSNIEGTAS IZMAKSAS",D7)))</formula>
    </cfRule>
  </conditionalFormatting>
  <conditionalFormatting sqref="J5:Y5">
    <cfRule type="cellIs" dxfId="124" priority="5" operator="equal">
      <formula>"x"</formula>
    </cfRule>
  </conditionalFormatting>
  <conditionalFormatting sqref="D37">
    <cfRule type="containsText" dxfId="123" priority="1" stopIfTrue="1" operator="containsText" text="PĀRSNIEGTAS IZMAKSAS">
      <formula>NOT(ISERROR(SEARCH("PĀRSNIEGTAS IZMAKSAS",D37)))</formula>
    </cfRule>
  </conditionalFormatting>
  <hyperlinks>
    <hyperlink ref="AF4"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Izvēlies Jā vai Nē" xr:uid="{4C0DCEDA-6492-416C-9044-5F738F3415F6}">
          <x14:formula1>
            <xm:f>Dati!$R$2:$R$4</xm:f>
          </x14:formula1>
          <xm:sqref>AN4</xm:sqref>
        </x14:dataValidation>
        <x14:dataValidation type="list" allowBlank="1" showInputMessage="1" showErrorMessage="1" prompt="Izvēlies projekta iesniedzējam atbilstošu valsts budžeta dotācijas īpatsvaru" xr:uid="{285BC6BD-6033-4901-8019-88FEBF4EB99C}">
          <x14:formula1>
            <xm:f>Dati!$T$2:$T$7</xm:f>
          </x14:formula1>
          <xm:sqref>AE4</xm:sqref>
        </x14:dataValidation>
        <x14:dataValidation type="list" allowBlank="1" showInputMessage="1" showErrorMessage="1" promptTitle="Izvēlies atbilstošu likmi" xr:uid="{C1C5BFB0-5F4D-49DA-AF19-83917E0C3E01}">
          <x14:formula1>
            <xm:f>Dati!$N$3:$N$14</xm:f>
          </x14:formula1>
          <xm:sqref>C7 C22:C36 C17:C20 C12:C15 C9:C10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3" sqref="H3:J3"/>
    </sheetView>
  </sheetViews>
  <sheetFormatPr defaultColWidth="9.140625" defaultRowHeight="12.75" x14ac:dyDescent="0.2"/>
  <cols>
    <col min="1" max="1" width="5.42578125" style="386" customWidth="1"/>
    <col min="2" max="2" width="64.7109375" style="386" customWidth="1"/>
    <col min="3" max="3" width="14.5703125" style="386" customWidth="1"/>
    <col min="4" max="4" width="14.28515625" style="386" customWidth="1"/>
    <col min="5" max="5" width="9.42578125" style="386" customWidth="1"/>
    <col min="6" max="13" width="13.85546875" style="386" customWidth="1"/>
    <col min="14" max="14" width="11.28515625" style="386" customWidth="1"/>
    <col min="15" max="19" width="14" style="386" customWidth="1"/>
    <col min="20" max="20" width="11.28515625" style="386" customWidth="1"/>
    <col min="21" max="25" width="14" style="386" customWidth="1"/>
    <col min="26" max="26" width="9.140625" style="305"/>
    <col min="27" max="29" width="12.42578125" style="305" hidden="1" customWidth="1"/>
    <col min="30" max="30" width="10.85546875" style="305" hidden="1" customWidth="1"/>
    <col min="31" max="32" width="0" style="305" hidden="1" customWidth="1"/>
    <col min="33" max="68" width="9.140625" style="305"/>
    <col min="69" max="16384" width="9.140625" style="386"/>
  </cols>
  <sheetData>
    <row r="1" spans="1:68" s="236" customFormat="1" ht="27" customHeight="1" x14ac:dyDescent="0.25">
      <c r="A1" s="616" t="s">
        <v>142</v>
      </c>
      <c r="B1" s="616"/>
      <c r="C1" s="564"/>
      <c r="D1" s="617" t="s">
        <v>465</v>
      </c>
      <c r="E1" s="617"/>
      <c r="F1" s="617"/>
      <c r="G1" s="617"/>
      <c r="H1" s="617"/>
      <c r="I1" s="617"/>
      <c r="J1" s="617"/>
      <c r="K1" s="617"/>
      <c r="L1" s="617"/>
      <c r="M1" s="617"/>
      <c r="N1" s="617"/>
      <c r="O1" s="617"/>
      <c r="P1" s="617"/>
      <c r="Q1" s="617"/>
      <c r="R1" s="617"/>
      <c r="S1" s="617"/>
      <c r="T1" s="617"/>
      <c r="U1" s="617"/>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row>
    <row r="2" spans="1:68" s="305" customFormat="1" x14ac:dyDescent="0.2">
      <c r="A2" s="565"/>
    </row>
    <row r="3" spans="1:68" s="305" customFormat="1" ht="18.75" x14ac:dyDescent="0.3">
      <c r="A3" s="565"/>
      <c r="B3" s="586" t="s">
        <v>147</v>
      </c>
      <c r="C3" s="625"/>
      <c r="D3" s="626"/>
      <c r="E3" s="626"/>
      <c r="F3" s="627"/>
      <c r="G3" s="606" t="s">
        <v>486</v>
      </c>
      <c r="H3" s="628"/>
      <c r="I3" s="629"/>
      <c r="J3" s="630"/>
      <c r="AA3" s="586" t="s">
        <v>314</v>
      </c>
      <c r="AB3" s="586"/>
      <c r="AC3" s="586"/>
      <c r="AD3" s="586"/>
      <c r="AE3" s="598"/>
      <c r="AF3" s="587" t="s">
        <v>358</v>
      </c>
    </row>
    <row r="4" spans="1:68" ht="24.95" customHeight="1" x14ac:dyDescent="0.35">
      <c r="A4" s="618" t="s">
        <v>52</v>
      </c>
      <c r="B4" s="618"/>
      <c r="C4" s="618"/>
      <c r="D4" s="305"/>
      <c r="E4" s="305"/>
      <c r="F4" s="305"/>
      <c r="G4" s="305"/>
      <c r="H4" s="305"/>
      <c r="I4" s="305"/>
      <c r="J4" s="305"/>
      <c r="K4" s="305"/>
      <c r="L4" s="305"/>
      <c r="M4" s="305"/>
      <c r="N4" s="305"/>
      <c r="O4" s="305"/>
      <c r="P4" s="305"/>
      <c r="Q4" s="305"/>
      <c r="R4" s="305"/>
      <c r="S4" s="305"/>
      <c r="T4" s="305"/>
      <c r="U4" s="305"/>
      <c r="V4" s="305"/>
      <c r="W4" s="305"/>
      <c r="X4" s="305"/>
      <c r="Y4" s="305"/>
    </row>
    <row r="5" spans="1:68" ht="20.25" customHeight="1" x14ac:dyDescent="0.2">
      <c r="A5" s="619" t="s">
        <v>53</v>
      </c>
      <c r="B5" s="620" t="s">
        <v>54</v>
      </c>
      <c r="C5" s="621" t="s">
        <v>319</v>
      </c>
      <c r="D5" s="623" t="s">
        <v>55</v>
      </c>
      <c r="E5" s="623"/>
      <c r="F5" s="623" t="s">
        <v>56</v>
      </c>
      <c r="G5" s="623"/>
      <c r="H5" s="623">
        <f>'Dati par projektu'!E13</f>
        <v>2023</v>
      </c>
      <c r="I5" s="623"/>
      <c r="J5" s="623">
        <f>IF(OR(H5&gt;='Dati par projektu'!$C$17,H5="X"),"X",H5+1)</f>
        <v>2024</v>
      </c>
      <c r="K5" s="623"/>
      <c r="L5" s="623">
        <f>IF(OR(J5&gt;='Dati par projektu'!$C$17,J5="X"),"X",J5+1)</f>
        <v>2025</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AE5" s="369"/>
      <c r="AF5" s="369"/>
      <c r="AG5" s="369"/>
      <c r="AH5" s="369"/>
      <c r="AI5" s="369"/>
      <c r="AJ5" s="369"/>
      <c r="AK5" s="369"/>
      <c r="AL5" s="369"/>
      <c r="AM5" s="369"/>
      <c r="AN5" s="369"/>
      <c r="AO5" s="369"/>
      <c r="AP5" s="369"/>
      <c r="AQ5" s="369"/>
      <c r="AR5" s="369"/>
      <c r="AS5" s="369"/>
      <c r="AT5" s="369"/>
      <c r="AV5" s="566">
        <v>0.55000000000000004</v>
      </c>
    </row>
    <row r="6" spans="1:68" ht="27" customHeight="1" x14ac:dyDescent="0.2">
      <c r="A6" s="619"/>
      <c r="B6" s="620" t="s">
        <v>57</v>
      </c>
      <c r="C6" s="622"/>
      <c r="D6" s="567" t="s">
        <v>58</v>
      </c>
      <c r="E6" s="567" t="s">
        <v>59</v>
      </c>
      <c r="F6" s="567" t="s">
        <v>60</v>
      </c>
      <c r="G6" s="567" t="s">
        <v>61</v>
      </c>
      <c r="H6" s="568" t="s">
        <v>62</v>
      </c>
      <c r="I6" s="568" t="s">
        <v>63</v>
      </c>
      <c r="J6" s="568" t="s">
        <v>62</v>
      </c>
      <c r="K6" s="568" t="s">
        <v>63</v>
      </c>
      <c r="L6" s="568" t="s">
        <v>62</v>
      </c>
      <c r="M6" s="568" t="s">
        <v>63</v>
      </c>
      <c r="N6" s="568" t="s">
        <v>62</v>
      </c>
      <c r="O6" s="568" t="s">
        <v>63</v>
      </c>
      <c r="P6" s="568" t="s">
        <v>62</v>
      </c>
      <c r="Q6" s="568" t="s">
        <v>63</v>
      </c>
      <c r="R6" s="568" t="s">
        <v>62</v>
      </c>
      <c r="S6" s="568" t="s">
        <v>63</v>
      </c>
      <c r="T6" s="568" t="s">
        <v>62</v>
      </c>
      <c r="U6" s="568" t="s">
        <v>63</v>
      </c>
      <c r="V6" s="568" t="s">
        <v>62</v>
      </c>
      <c r="W6" s="568" t="s">
        <v>63</v>
      </c>
      <c r="X6" s="568" t="s">
        <v>62</v>
      </c>
      <c r="Y6" s="568" t="s">
        <v>63</v>
      </c>
      <c r="AE6" s="369"/>
      <c r="AF6" s="369"/>
      <c r="AG6" s="369"/>
      <c r="AH6" s="369"/>
      <c r="AI6" s="369"/>
      <c r="AJ6" s="369"/>
      <c r="AK6" s="369"/>
      <c r="AL6" s="369"/>
      <c r="AM6" s="369"/>
      <c r="AN6" s="369"/>
      <c r="AO6" s="369"/>
      <c r="AP6" s="369"/>
      <c r="AQ6" s="369"/>
      <c r="AR6" s="369"/>
      <c r="AS6" s="369"/>
      <c r="AT6" s="369"/>
      <c r="AV6" s="566">
        <v>0.45</v>
      </c>
    </row>
    <row r="7" spans="1:68" x14ac:dyDescent="0.2">
      <c r="A7" s="541">
        <v>1</v>
      </c>
      <c r="B7" s="542" t="s">
        <v>88</v>
      </c>
      <c r="C7" s="228">
        <v>1</v>
      </c>
      <c r="D7" s="569">
        <f>F7+G7</f>
        <v>0</v>
      </c>
      <c r="E7" s="570" t="e">
        <f t="shared" ref="E7:E35" si="0">D7/$D$36</f>
        <v>#DIV/0!</v>
      </c>
      <c r="F7" s="571">
        <f t="shared" ref="F7:G11" si="1">ROUND(H7+J7+L7+N7+P7+R7+T7+V7+X7,2)</f>
        <v>0</v>
      </c>
      <c r="G7" s="571">
        <f t="shared" si="1"/>
        <v>0</v>
      </c>
      <c r="H7" s="19"/>
      <c r="I7" s="20"/>
      <c r="J7" s="19"/>
      <c r="K7" s="20"/>
      <c r="L7" s="19"/>
      <c r="M7" s="20"/>
      <c r="N7" s="19"/>
      <c r="O7" s="20"/>
      <c r="P7" s="19"/>
      <c r="Q7" s="20"/>
      <c r="R7" s="19"/>
      <c r="S7" s="20"/>
      <c r="T7" s="19"/>
      <c r="U7" s="20"/>
      <c r="V7" s="19"/>
      <c r="W7" s="20"/>
      <c r="X7" s="19"/>
      <c r="Y7" s="20"/>
      <c r="AE7" s="369"/>
      <c r="AF7" s="369"/>
      <c r="AG7" s="369"/>
      <c r="AH7" s="369"/>
      <c r="AI7" s="369"/>
      <c r="AJ7" s="369"/>
      <c r="AK7" s="369"/>
      <c r="AL7" s="369"/>
      <c r="AM7" s="369"/>
      <c r="AN7" s="369"/>
      <c r="AO7" s="369"/>
      <c r="AP7" s="369"/>
      <c r="AQ7" s="369"/>
      <c r="AR7" s="369"/>
      <c r="AS7" s="369"/>
      <c r="AT7" s="369"/>
      <c r="AV7" s="566">
        <v>0.35</v>
      </c>
    </row>
    <row r="8" spans="1:68" x14ac:dyDescent="0.2">
      <c r="A8" s="541">
        <v>2</v>
      </c>
      <c r="B8" s="542" t="s">
        <v>64</v>
      </c>
      <c r="C8" s="305"/>
      <c r="D8" s="569">
        <f t="shared" ref="D8:D35" si="2">F8+G8</f>
        <v>0</v>
      </c>
      <c r="E8" s="570" t="e">
        <f t="shared" si="0"/>
        <v>#DIV/0!</v>
      </c>
      <c r="F8" s="572">
        <f>ROUND(H8+J8+L8+N8+P8+R8+T8+V8+X8,2)</f>
        <v>0</v>
      </c>
      <c r="G8" s="572">
        <f>ROUND(I8+K8+M8+O8+Q8+S8+U8+W8+Y8,2)</f>
        <v>0</v>
      </c>
      <c r="H8" s="573">
        <f>SUM(H9:H10)</f>
        <v>0</v>
      </c>
      <c r="I8" s="573">
        <f t="shared" ref="I8:Y8" si="3">SUM(I9:I10)</f>
        <v>0</v>
      </c>
      <c r="J8" s="573">
        <f t="shared" si="3"/>
        <v>0</v>
      </c>
      <c r="K8" s="573">
        <f t="shared" si="3"/>
        <v>0</v>
      </c>
      <c r="L8" s="573">
        <f t="shared" si="3"/>
        <v>0</v>
      </c>
      <c r="M8" s="573">
        <f t="shared" si="3"/>
        <v>0</v>
      </c>
      <c r="N8" s="573">
        <f t="shared" si="3"/>
        <v>0</v>
      </c>
      <c r="O8" s="573">
        <f t="shared" si="3"/>
        <v>0</v>
      </c>
      <c r="P8" s="573">
        <f t="shared" si="3"/>
        <v>0</v>
      </c>
      <c r="Q8" s="573">
        <f t="shared" si="3"/>
        <v>0</v>
      </c>
      <c r="R8" s="573">
        <f t="shared" si="3"/>
        <v>0</v>
      </c>
      <c r="S8" s="573">
        <f t="shared" si="3"/>
        <v>0</v>
      </c>
      <c r="T8" s="573">
        <f t="shared" si="3"/>
        <v>0</v>
      </c>
      <c r="U8" s="573">
        <f t="shared" si="3"/>
        <v>0</v>
      </c>
      <c r="V8" s="573">
        <f t="shared" si="3"/>
        <v>0</v>
      </c>
      <c r="W8" s="573">
        <f t="shared" si="3"/>
        <v>0</v>
      </c>
      <c r="X8" s="573">
        <f t="shared" si="3"/>
        <v>0</v>
      </c>
      <c r="Y8" s="573">
        <f t="shared" si="3"/>
        <v>0</v>
      </c>
      <c r="AE8" s="369"/>
      <c r="AF8" s="369"/>
      <c r="AG8" s="369"/>
      <c r="AH8" s="369"/>
      <c r="AI8" s="369"/>
      <c r="AJ8" s="369"/>
      <c r="AK8" s="369"/>
      <c r="AL8" s="369"/>
      <c r="AM8" s="369"/>
      <c r="AN8" s="369"/>
      <c r="AO8" s="369"/>
      <c r="AP8" s="369"/>
      <c r="AQ8" s="369"/>
      <c r="AR8" s="369"/>
      <c r="AS8" s="369"/>
      <c r="AT8" s="369"/>
      <c r="AV8" s="574"/>
    </row>
    <row r="9" spans="1:68" x14ac:dyDescent="0.2">
      <c r="A9" s="546" t="s">
        <v>65</v>
      </c>
      <c r="B9" s="547" t="s">
        <v>66</v>
      </c>
      <c r="C9" s="228">
        <v>1</v>
      </c>
      <c r="D9" s="569">
        <f t="shared" si="2"/>
        <v>0</v>
      </c>
      <c r="E9" s="570" t="e">
        <f t="shared" si="0"/>
        <v>#DIV/0!</v>
      </c>
      <c r="F9" s="575">
        <f t="shared" si="1"/>
        <v>0</v>
      </c>
      <c r="G9" s="575">
        <f t="shared" si="1"/>
        <v>0</v>
      </c>
      <c r="H9" s="20"/>
      <c r="I9" s="20"/>
      <c r="J9" s="20"/>
      <c r="K9" s="20"/>
      <c r="L9" s="20"/>
      <c r="M9" s="20"/>
      <c r="N9" s="20"/>
      <c r="O9" s="20"/>
      <c r="P9" s="20"/>
      <c r="Q9" s="20"/>
      <c r="R9" s="20"/>
      <c r="S9" s="20"/>
      <c r="T9" s="20"/>
      <c r="U9" s="20"/>
      <c r="V9" s="20"/>
      <c r="W9" s="20"/>
      <c r="X9" s="20"/>
      <c r="Y9" s="20"/>
      <c r="AE9" s="369"/>
      <c r="AF9" s="369"/>
      <c r="AG9" s="369"/>
      <c r="AH9" s="369"/>
      <c r="AI9" s="369"/>
      <c r="AJ9" s="369"/>
      <c r="AK9" s="369"/>
      <c r="AL9" s="369"/>
      <c r="AM9" s="369"/>
      <c r="AN9" s="369"/>
      <c r="AO9" s="369"/>
      <c r="AP9" s="369"/>
      <c r="AQ9" s="369"/>
      <c r="AR9" s="369"/>
      <c r="AS9" s="369"/>
      <c r="AT9" s="369"/>
      <c r="AV9" s="574"/>
    </row>
    <row r="10" spans="1:68" x14ac:dyDescent="0.2">
      <c r="A10" s="546" t="s">
        <v>67</v>
      </c>
      <c r="B10" s="547" t="s">
        <v>89</v>
      </c>
      <c r="C10" s="228">
        <v>1</v>
      </c>
      <c r="D10" s="569">
        <f t="shared" si="2"/>
        <v>0</v>
      </c>
      <c r="E10" s="570" t="e">
        <f t="shared" si="0"/>
        <v>#DIV/0!</v>
      </c>
      <c r="F10" s="575">
        <f t="shared" si="1"/>
        <v>0</v>
      </c>
      <c r="G10" s="575">
        <f t="shared" si="1"/>
        <v>0</v>
      </c>
      <c r="H10" s="20"/>
      <c r="I10" s="20"/>
      <c r="J10" s="20"/>
      <c r="K10" s="20"/>
      <c r="L10" s="20"/>
      <c r="M10" s="20"/>
      <c r="N10" s="20"/>
      <c r="O10" s="20"/>
      <c r="P10" s="20"/>
      <c r="Q10" s="20"/>
      <c r="R10" s="20"/>
      <c r="S10" s="20"/>
      <c r="T10" s="20"/>
      <c r="U10" s="20"/>
      <c r="V10" s="20"/>
      <c r="W10" s="20"/>
      <c r="X10" s="20"/>
      <c r="Y10" s="20"/>
      <c r="AE10" s="369"/>
      <c r="AF10" s="369"/>
      <c r="AG10" s="369"/>
      <c r="AH10" s="369"/>
      <c r="AI10" s="369"/>
      <c r="AJ10" s="369"/>
      <c r="AK10" s="369"/>
      <c r="AL10" s="369"/>
      <c r="AM10" s="369"/>
      <c r="AN10" s="369"/>
      <c r="AO10" s="369"/>
      <c r="AP10" s="369"/>
      <c r="AQ10" s="369"/>
      <c r="AR10" s="369"/>
      <c r="AS10" s="369"/>
      <c r="AT10" s="369"/>
      <c r="AV10" s="574"/>
    </row>
    <row r="11" spans="1:68" x14ac:dyDescent="0.2">
      <c r="A11" s="541">
        <v>3</v>
      </c>
      <c r="B11" s="542" t="s">
        <v>92</v>
      </c>
      <c r="C11" s="305"/>
      <c r="D11" s="569">
        <f t="shared" si="2"/>
        <v>0</v>
      </c>
      <c r="E11" s="570" t="e">
        <f t="shared" si="0"/>
        <v>#DIV/0!</v>
      </c>
      <c r="F11" s="572">
        <f t="shared" si="1"/>
        <v>0</v>
      </c>
      <c r="G11" s="572">
        <f t="shared" si="1"/>
        <v>0</v>
      </c>
      <c r="H11" s="573">
        <f>SUM(H12:H13)</f>
        <v>0</v>
      </c>
      <c r="I11" s="573">
        <f t="shared" ref="I11:Y11" si="4">SUM(I12:I13)</f>
        <v>0</v>
      </c>
      <c r="J11" s="573">
        <f t="shared" si="4"/>
        <v>0</v>
      </c>
      <c r="K11" s="573">
        <f t="shared" si="4"/>
        <v>0</v>
      </c>
      <c r="L11" s="573">
        <f t="shared" si="4"/>
        <v>0</v>
      </c>
      <c r="M11" s="573">
        <f t="shared" si="4"/>
        <v>0</v>
      </c>
      <c r="N11" s="573">
        <f t="shared" si="4"/>
        <v>0</v>
      </c>
      <c r="O11" s="573">
        <f t="shared" si="4"/>
        <v>0</v>
      </c>
      <c r="P11" s="573">
        <f t="shared" si="4"/>
        <v>0</v>
      </c>
      <c r="Q11" s="573">
        <f t="shared" si="4"/>
        <v>0</v>
      </c>
      <c r="R11" s="573">
        <f t="shared" si="4"/>
        <v>0</v>
      </c>
      <c r="S11" s="573">
        <f t="shared" si="4"/>
        <v>0</v>
      </c>
      <c r="T11" s="573">
        <f t="shared" si="4"/>
        <v>0</v>
      </c>
      <c r="U11" s="573">
        <f t="shared" si="4"/>
        <v>0</v>
      </c>
      <c r="V11" s="573">
        <f t="shared" si="4"/>
        <v>0</v>
      </c>
      <c r="W11" s="573">
        <f t="shared" si="4"/>
        <v>0</v>
      </c>
      <c r="X11" s="573">
        <f t="shared" si="4"/>
        <v>0</v>
      </c>
      <c r="Y11" s="573">
        <f t="shared" si="4"/>
        <v>0</v>
      </c>
      <c r="AE11" s="369"/>
      <c r="AF11" s="369"/>
      <c r="AG11" s="369"/>
      <c r="AH11" s="369"/>
      <c r="AI11" s="369"/>
      <c r="AJ11" s="369"/>
      <c r="AK11" s="369"/>
      <c r="AL11" s="369"/>
      <c r="AM11" s="369"/>
      <c r="AN11" s="369"/>
      <c r="AO11" s="369"/>
      <c r="AP11" s="369"/>
      <c r="AQ11" s="369"/>
      <c r="AR11" s="369"/>
      <c r="AS11" s="369"/>
      <c r="AT11" s="369"/>
      <c r="AV11" s="574"/>
    </row>
    <row r="12" spans="1:68" x14ac:dyDescent="0.2">
      <c r="A12" s="546" t="s">
        <v>90</v>
      </c>
      <c r="B12" s="547" t="s">
        <v>93</v>
      </c>
      <c r="C12" s="228">
        <v>1</v>
      </c>
      <c r="D12" s="569">
        <f t="shared" si="2"/>
        <v>0</v>
      </c>
      <c r="E12" s="570" t="e">
        <f t="shared" si="0"/>
        <v>#DIV/0!</v>
      </c>
      <c r="F12" s="575">
        <f>ROUND(H12+J12+L12+N12+P12+R12+T12+V12+X12,2)</f>
        <v>0</v>
      </c>
      <c r="G12" s="575">
        <f>ROUND(I12+K12+M12+O12+Q12+S12+U12+W12+Y12,2)</f>
        <v>0</v>
      </c>
      <c r="H12" s="20"/>
      <c r="I12" s="20"/>
      <c r="J12" s="20"/>
      <c r="K12" s="20"/>
      <c r="L12" s="20"/>
      <c r="M12" s="20"/>
      <c r="N12" s="20"/>
      <c r="O12" s="20"/>
      <c r="P12" s="20"/>
      <c r="Q12" s="20"/>
      <c r="R12" s="20"/>
      <c r="S12" s="20"/>
      <c r="T12" s="20"/>
      <c r="U12" s="20"/>
      <c r="V12" s="20"/>
      <c r="W12" s="20"/>
      <c r="X12" s="20"/>
      <c r="Y12" s="20"/>
      <c r="AE12" s="369"/>
      <c r="AF12" s="369"/>
      <c r="AG12" s="369"/>
      <c r="AH12" s="369"/>
      <c r="AI12" s="369"/>
      <c r="AJ12" s="369"/>
      <c r="AK12" s="369"/>
      <c r="AL12" s="369"/>
      <c r="AM12" s="369"/>
      <c r="AN12" s="369"/>
      <c r="AO12" s="369"/>
      <c r="AP12" s="369"/>
      <c r="AQ12" s="369"/>
      <c r="AR12" s="369"/>
      <c r="AS12" s="369"/>
      <c r="AT12" s="369"/>
      <c r="AV12" s="574"/>
    </row>
    <row r="13" spans="1:68" x14ac:dyDescent="0.2">
      <c r="A13" s="546" t="s">
        <v>91</v>
      </c>
      <c r="B13" s="547" t="s">
        <v>94</v>
      </c>
      <c r="C13" s="228">
        <v>1</v>
      </c>
      <c r="D13" s="569">
        <f t="shared" si="2"/>
        <v>0</v>
      </c>
      <c r="E13" s="570" t="e">
        <f t="shared" si="0"/>
        <v>#DIV/0!</v>
      </c>
      <c r="F13" s="575">
        <f t="shared" ref="F13:G16" si="5">ROUND(H13+J13+L13+N13+P13+R13+T13+V13+X13,2)</f>
        <v>0</v>
      </c>
      <c r="G13" s="575">
        <f t="shared" si="5"/>
        <v>0</v>
      </c>
      <c r="H13" s="20"/>
      <c r="I13" s="20"/>
      <c r="J13" s="20"/>
      <c r="K13" s="20"/>
      <c r="L13" s="20"/>
      <c r="M13" s="20"/>
      <c r="N13" s="20"/>
      <c r="O13" s="20"/>
      <c r="P13" s="20"/>
      <c r="Q13" s="20"/>
      <c r="R13" s="20"/>
      <c r="S13" s="20"/>
      <c r="T13" s="20"/>
      <c r="U13" s="20"/>
      <c r="V13" s="20"/>
      <c r="W13" s="20"/>
      <c r="X13" s="20"/>
      <c r="Y13" s="20"/>
      <c r="AE13" s="369"/>
      <c r="AF13" s="369"/>
      <c r="AG13" s="369"/>
      <c r="AH13" s="369"/>
      <c r="AI13" s="369"/>
      <c r="AJ13" s="369"/>
      <c r="AK13" s="369"/>
      <c r="AL13" s="369"/>
      <c r="AM13" s="369"/>
      <c r="AN13" s="369"/>
      <c r="AO13" s="369"/>
      <c r="AP13" s="369"/>
      <c r="AQ13" s="369"/>
      <c r="AR13" s="369"/>
      <c r="AS13" s="369"/>
      <c r="AT13" s="369"/>
      <c r="AV13" s="574"/>
    </row>
    <row r="14" spans="1:68" x14ac:dyDescent="0.2">
      <c r="A14" s="541">
        <v>4</v>
      </c>
      <c r="B14" s="542" t="s">
        <v>68</v>
      </c>
      <c r="C14" s="228">
        <v>1</v>
      </c>
      <c r="D14" s="569">
        <f t="shared" si="2"/>
        <v>0</v>
      </c>
      <c r="E14" s="570" t="e">
        <f t="shared" si="0"/>
        <v>#DIV/0!</v>
      </c>
      <c r="F14" s="575">
        <f t="shared" si="5"/>
        <v>0</v>
      </c>
      <c r="G14" s="575">
        <f t="shared" si="5"/>
        <v>0</v>
      </c>
      <c r="H14" s="19"/>
      <c r="I14" s="19"/>
      <c r="J14" s="19"/>
      <c r="K14" s="19"/>
      <c r="L14" s="19"/>
      <c r="M14" s="19"/>
      <c r="N14" s="19"/>
      <c r="O14" s="19"/>
      <c r="P14" s="19"/>
      <c r="Q14" s="19"/>
      <c r="R14" s="19"/>
      <c r="S14" s="19"/>
      <c r="T14" s="19"/>
      <c r="U14" s="19"/>
      <c r="V14" s="19"/>
      <c r="W14" s="19"/>
      <c r="X14" s="19"/>
      <c r="Y14" s="19"/>
      <c r="AE14" s="369"/>
      <c r="AF14" s="369"/>
      <c r="AG14" s="369"/>
      <c r="AH14" s="369"/>
      <c r="AI14" s="369"/>
      <c r="AJ14" s="369"/>
      <c r="AK14" s="369"/>
      <c r="AL14" s="369"/>
      <c r="AM14" s="369"/>
      <c r="AN14" s="369"/>
      <c r="AO14" s="369"/>
      <c r="AP14" s="369"/>
      <c r="AQ14" s="369"/>
      <c r="AR14" s="369"/>
      <c r="AS14" s="369"/>
      <c r="AT14" s="369"/>
    </row>
    <row r="15" spans="1:68" x14ac:dyDescent="0.2">
      <c r="A15" s="541">
        <v>5</v>
      </c>
      <c r="B15" s="542" t="s">
        <v>95</v>
      </c>
      <c r="C15" s="228">
        <v>1</v>
      </c>
      <c r="D15" s="569">
        <f t="shared" si="2"/>
        <v>0</v>
      </c>
      <c r="E15" s="570" t="e">
        <f t="shared" si="0"/>
        <v>#DIV/0!</v>
      </c>
      <c r="F15" s="575">
        <f t="shared" si="5"/>
        <v>0</v>
      </c>
      <c r="G15" s="575">
        <f t="shared" si="5"/>
        <v>0</v>
      </c>
      <c r="H15" s="19"/>
      <c r="I15" s="19"/>
      <c r="J15" s="19"/>
      <c r="K15" s="19"/>
      <c r="L15" s="19"/>
      <c r="M15" s="19"/>
      <c r="N15" s="19"/>
      <c r="O15" s="19"/>
      <c r="P15" s="19"/>
      <c r="Q15" s="19"/>
      <c r="R15" s="19"/>
      <c r="S15" s="19"/>
      <c r="T15" s="19"/>
      <c r="U15" s="19"/>
      <c r="V15" s="19"/>
      <c r="W15" s="19"/>
      <c r="X15" s="19"/>
      <c r="Y15" s="19"/>
      <c r="AE15" s="369"/>
      <c r="AF15" s="369"/>
      <c r="AG15" s="369"/>
      <c r="AH15" s="369"/>
      <c r="AI15" s="369"/>
      <c r="AJ15" s="369"/>
      <c r="AK15" s="369"/>
      <c r="AL15" s="369"/>
      <c r="AM15" s="369"/>
      <c r="AN15" s="369"/>
      <c r="AO15" s="369"/>
      <c r="AP15" s="369"/>
      <c r="AQ15" s="369"/>
      <c r="AR15" s="369"/>
      <c r="AS15" s="369"/>
      <c r="AT15" s="369"/>
    </row>
    <row r="16" spans="1:68" x14ac:dyDescent="0.2">
      <c r="A16" s="541">
        <v>6</v>
      </c>
      <c r="B16" s="542" t="s">
        <v>96</v>
      </c>
      <c r="C16" s="305"/>
      <c r="D16" s="569">
        <f t="shared" si="2"/>
        <v>0</v>
      </c>
      <c r="E16" s="570" t="e">
        <f t="shared" si="0"/>
        <v>#DIV/0!</v>
      </c>
      <c r="F16" s="572">
        <f t="shared" si="5"/>
        <v>0</v>
      </c>
      <c r="G16" s="572">
        <f>ROUND(I16+K16+M16+O16+Q16+S16+U16+W16+Y16,2)</f>
        <v>0</v>
      </c>
      <c r="H16" s="573">
        <f>SUM(H17:H20)</f>
        <v>0</v>
      </c>
      <c r="I16" s="573">
        <f t="shared" ref="I16:Y16" si="6">SUM(I17:I20)</f>
        <v>0</v>
      </c>
      <c r="J16" s="573">
        <f t="shared" si="6"/>
        <v>0</v>
      </c>
      <c r="K16" s="573">
        <f t="shared" si="6"/>
        <v>0</v>
      </c>
      <c r="L16" s="573">
        <f t="shared" si="6"/>
        <v>0</v>
      </c>
      <c r="M16" s="573">
        <f t="shared" si="6"/>
        <v>0</v>
      </c>
      <c r="N16" s="573">
        <f t="shared" si="6"/>
        <v>0</v>
      </c>
      <c r="O16" s="573">
        <f t="shared" si="6"/>
        <v>0</v>
      </c>
      <c r="P16" s="573">
        <f t="shared" si="6"/>
        <v>0</v>
      </c>
      <c r="Q16" s="573">
        <f t="shared" si="6"/>
        <v>0</v>
      </c>
      <c r="R16" s="573">
        <f t="shared" si="6"/>
        <v>0</v>
      </c>
      <c r="S16" s="573">
        <f t="shared" si="6"/>
        <v>0</v>
      </c>
      <c r="T16" s="573">
        <f t="shared" si="6"/>
        <v>0</v>
      </c>
      <c r="U16" s="573">
        <f t="shared" si="6"/>
        <v>0</v>
      </c>
      <c r="V16" s="573">
        <f t="shared" si="6"/>
        <v>0</v>
      </c>
      <c r="W16" s="573">
        <f t="shared" si="6"/>
        <v>0</v>
      </c>
      <c r="X16" s="573">
        <f t="shared" si="6"/>
        <v>0</v>
      </c>
      <c r="Y16" s="573">
        <f t="shared" si="6"/>
        <v>0</v>
      </c>
      <c r="AE16" s="369"/>
      <c r="AF16" s="369"/>
      <c r="AG16" s="369"/>
      <c r="AH16" s="369"/>
      <c r="AI16" s="369"/>
      <c r="AJ16" s="369"/>
      <c r="AK16" s="369"/>
      <c r="AL16" s="369"/>
      <c r="AM16" s="369"/>
      <c r="AN16" s="369"/>
      <c r="AO16" s="369"/>
      <c r="AP16" s="369"/>
      <c r="AQ16" s="369"/>
      <c r="AR16" s="369"/>
      <c r="AS16" s="369"/>
      <c r="AT16" s="369"/>
      <c r="AV16" s="574"/>
    </row>
    <row r="17" spans="1:48" x14ac:dyDescent="0.2">
      <c r="A17" s="546" t="s">
        <v>99</v>
      </c>
      <c r="B17" s="547" t="s">
        <v>97</v>
      </c>
      <c r="C17" s="228">
        <v>1</v>
      </c>
      <c r="D17" s="569">
        <f t="shared" si="2"/>
        <v>0</v>
      </c>
      <c r="E17" s="570" t="e">
        <f t="shared" si="0"/>
        <v>#DIV/0!</v>
      </c>
      <c r="F17" s="575">
        <f>ROUND(H17+J17+L17+N17+P17+R17+T17+V17+X17,2)</f>
        <v>0</v>
      </c>
      <c r="G17" s="575">
        <f>ROUND(I17+K17+M17+O17+Q17+S17+U17+W17+Y17,2)</f>
        <v>0</v>
      </c>
      <c r="H17" s="20"/>
      <c r="I17" s="20"/>
      <c r="J17" s="20"/>
      <c r="K17" s="20"/>
      <c r="L17" s="20"/>
      <c r="M17" s="20"/>
      <c r="N17" s="20"/>
      <c r="O17" s="20"/>
      <c r="P17" s="20"/>
      <c r="Q17" s="20"/>
      <c r="R17" s="20"/>
      <c r="S17" s="20"/>
      <c r="T17" s="20"/>
      <c r="U17" s="20"/>
      <c r="V17" s="20"/>
      <c r="W17" s="20"/>
      <c r="X17" s="20"/>
      <c r="Y17" s="20"/>
      <c r="AE17" s="369"/>
      <c r="AF17" s="369"/>
      <c r="AG17" s="369"/>
      <c r="AH17" s="369"/>
      <c r="AI17" s="369"/>
      <c r="AJ17" s="369"/>
      <c r="AK17" s="369"/>
      <c r="AL17" s="369"/>
      <c r="AM17" s="369"/>
      <c r="AN17" s="369"/>
      <c r="AO17" s="369"/>
      <c r="AP17" s="369"/>
      <c r="AQ17" s="369"/>
      <c r="AR17" s="369"/>
      <c r="AS17" s="369"/>
      <c r="AT17" s="369"/>
      <c r="AV17" s="574"/>
    </row>
    <row r="18" spans="1:48" x14ac:dyDescent="0.2">
      <c r="A18" s="546" t="s">
        <v>100</v>
      </c>
      <c r="B18" s="547" t="s">
        <v>94</v>
      </c>
      <c r="C18" s="228">
        <v>1</v>
      </c>
      <c r="D18" s="569">
        <f t="shared" si="2"/>
        <v>0</v>
      </c>
      <c r="E18" s="570" t="e">
        <f t="shared" si="0"/>
        <v>#DIV/0!</v>
      </c>
      <c r="F18" s="575">
        <f t="shared" ref="F18:G20" si="7">ROUND(H18+J18+L18+N18+P18+R18+T18+V18+X18,2)</f>
        <v>0</v>
      </c>
      <c r="G18" s="575">
        <f t="shared" si="7"/>
        <v>0</v>
      </c>
      <c r="H18" s="20"/>
      <c r="I18" s="20"/>
      <c r="J18" s="20"/>
      <c r="K18" s="20"/>
      <c r="L18" s="20"/>
      <c r="M18" s="20"/>
      <c r="N18" s="20"/>
      <c r="O18" s="20"/>
      <c r="P18" s="20"/>
      <c r="Q18" s="20"/>
      <c r="R18" s="20"/>
      <c r="S18" s="20"/>
      <c r="T18" s="20"/>
      <c r="U18" s="20"/>
      <c r="V18" s="20"/>
      <c r="W18" s="20"/>
      <c r="X18" s="20"/>
      <c r="Y18" s="20"/>
      <c r="AE18" s="369"/>
      <c r="AF18" s="369"/>
      <c r="AG18" s="369"/>
      <c r="AH18" s="369"/>
      <c r="AI18" s="369"/>
      <c r="AJ18" s="369"/>
      <c r="AK18" s="369"/>
      <c r="AL18" s="369"/>
      <c r="AM18" s="369"/>
      <c r="AN18" s="369"/>
      <c r="AO18" s="369"/>
      <c r="AP18" s="369"/>
      <c r="AQ18" s="369"/>
      <c r="AR18" s="369"/>
      <c r="AS18" s="369"/>
      <c r="AT18" s="369"/>
      <c r="AV18" s="574"/>
    </row>
    <row r="19" spans="1:48" s="305" customFormat="1" x14ac:dyDescent="0.2">
      <c r="A19" s="546" t="s">
        <v>101</v>
      </c>
      <c r="B19" s="547" t="s">
        <v>98</v>
      </c>
      <c r="C19" s="228">
        <v>1</v>
      </c>
      <c r="D19" s="569">
        <f t="shared" si="2"/>
        <v>0</v>
      </c>
      <c r="E19" s="570" t="e">
        <f t="shared" si="0"/>
        <v>#DIV/0!</v>
      </c>
      <c r="F19" s="575">
        <f t="shared" si="7"/>
        <v>0</v>
      </c>
      <c r="G19" s="575">
        <f t="shared" si="7"/>
        <v>0</v>
      </c>
      <c r="H19" s="20"/>
      <c r="I19" s="20"/>
      <c r="J19" s="20"/>
      <c r="K19" s="20"/>
      <c r="L19" s="20"/>
      <c r="M19" s="20"/>
      <c r="N19" s="20"/>
      <c r="O19" s="20"/>
      <c r="P19" s="20"/>
      <c r="Q19" s="20"/>
      <c r="R19" s="20"/>
      <c r="S19" s="20"/>
      <c r="T19" s="20"/>
      <c r="U19" s="20"/>
      <c r="V19" s="20"/>
      <c r="W19" s="20"/>
      <c r="X19" s="20"/>
      <c r="Y19" s="20"/>
      <c r="AE19" s="369"/>
      <c r="AF19" s="369"/>
      <c r="AG19" s="369"/>
      <c r="AH19" s="369"/>
      <c r="AI19" s="369"/>
      <c r="AJ19" s="369"/>
      <c r="AK19" s="369"/>
      <c r="AL19" s="369"/>
      <c r="AM19" s="369"/>
      <c r="AN19" s="369"/>
      <c r="AO19" s="369"/>
      <c r="AP19" s="369"/>
      <c r="AQ19" s="369"/>
      <c r="AR19" s="369"/>
      <c r="AS19" s="369"/>
      <c r="AT19" s="369"/>
      <c r="AV19" s="574"/>
    </row>
    <row r="20" spans="1:48" s="305" customFormat="1" x14ac:dyDescent="0.2">
      <c r="A20" s="546" t="s">
        <v>102</v>
      </c>
      <c r="B20" s="547" t="s">
        <v>80</v>
      </c>
      <c r="C20" s="228">
        <v>1</v>
      </c>
      <c r="D20" s="569">
        <f t="shared" si="2"/>
        <v>0</v>
      </c>
      <c r="E20" s="570" t="e">
        <f t="shared" si="0"/>
        <v>#DIV/0!</v>
      </c>
      <c r="F20" s="575">
        <f t="shared" si="7"/>
        <v>0</v>
      </c>
      <c r="G20" s="575">
        <f t="shared" si="7"/>
        <v>0</v>
      </c>
      <c r="H20" s="20"/>
      <c r="I20" s="20"/>
      <c r="J20" s="20"/>
      <c r="K20" s="20"/>
      <c r="L20" s="20"/>
      <c r="M20" s="20"/>
      <c r="N20" s="20"/>
      <c r="O20" s="20"/>
      <c r="P20" s="20"/>
      <c r="Q20" s="20"/>
      <c r="R20" s="20"/>
      <c r="S20" s="20"/>
      <c r="T20" s="20"/>
      <c r="U20" s="20"/>
      <c r="V20" s="20"/>
      <c r="W20" s="20"/>
      <c r="X20" s="20"/>
      <c r="Y20" s="20"/>
      <c r="AE20" s="369"/>
      <c r="AF20" s="369"/>
      <c r="AG20" s="369"/>
      <c r="AH20" s="369"/>
      <c r="AI20" s="369"/>
      <c r="AJ20" s="369"/>
      <c r="AK20" s="369"/>
      <c r="AL20" s="369"/>
      <c r="AM20" s="369"/>
      <c r="AN20" s="369"/>
      <c r="AO20" s="369"/>
      <c r="AP20" s="369"/>
      <c r="AQ20" s="369"/>
      <c r="AR20" s="369"/>
      <c r="AS20" s="369"/>
      <c r="AT20" s="369"/>
      <c r="AV20" s="574"/>
    </row>
    <row r="21" spans="1:48" s="305" customFormat="1" x14ac:dyDescent="0.2">
      <c r="A21" s="541">
        <v>7</v>
      </c>
      <c r="B21" s="542" t="s">
        <v>69</v>
      </c>
      <c r="D21" s="569">
        <f t="shared" si="2"/>
        <v>0</v>
      </c>
      <c r="E21" s="570" t="e">
        <f t="shared" si="0"/>
        <v>#DIV/0!</v>
      </c>
      <c r="F21" s="571">
        <f>ROUND(H21+J21+L21+N21+P21+R21+T21+V21+X21,2)</f>
        <v>0</v>
      </c>
      <c r="G21" s="571">
        <f>ROUND(I21+K21+M21+O21+Q21+S21+U21+W21+Y21,2)</f>
        <v>0</v>
      </c>
      <c r="H21" s="576">
        <f>SUM(H22:H27)</f>
        <v>0</v>
      </c>
      <c r="I21" s="576">
        <f t="shared" ref="I21:Y21" si="8">SUM(I22:I27)</f>
        <v>0</v>
      </c>
      <c r="J21" s="576">
        <f t="shared" si="8"/>
        <v>0</v>
      </c>
      <c r="K21" s="576">
        <f t="shared" si="8"/>
        <v>0</v>
      </c>
      <c r="L21" s="576">
        <f t="shared" si="8"/>
        <v>0</v>
      </c>
      <c r="M21" s="576">
        <f t="shared" si="8"/>
        <v>0</v>
      </c>
      <c r="N21" s="576">
        <f t="shared" si="8"/>
        <v>0</v>
      </c>
      <c r="O21" s="576">
        <f t="shared" si="8"/>
        <v>0</v>
      </c>
      <c r="P21" s="576">
        <f t="shared" si="8"/>
        <v>0</v>
      </c>
      <c r="Q21" s="576">
        <f t="shared" si="8"/>
        <v>0</v>
      </c>
      <c r="R21" s="576">
        <f t="shared" si="8"/>
        <v>0</v>
      </c>
      <c r="S21" s="576">
        <f t="shared" si="8"/>
        <v>0</v>
      </c>
      <c r="T21" s="576">
        <f t="shared" si="8"/>
        <v>0</v>
      </c>
      <c r="U21" s="576">
        <f t="shared" si="8"/>
        <v>0</v>
      </c>
      <c r="V21" s="576">
        <f t="shared" si="8"/>
        <v>0</v>
      </c>
      <c r="W21" s="576">
        <f t="shared" si="8"/>
        <v>0</v>
      </c>
      <c r="X21" s="576">
        <f t="shared" si="8"/>
        <v>0</v>
      </c>
      <c r="Y21" s="576">
        <f t="shared" si="8"/>
        <v>0</v>
      </c>
      <c r="AE21" s="369"/>
      <c r="AF21" s="369"/>
      <c r="AG21" s="369"/>
      <c r="AH21" s="369"/>
      <c r="AI21" s="369"/>
      <c r="AJ21" s="369"/>
      <c r="AK21" s="369"/>
      <c r="AL21" s="369"/>
      <c r="AM21" s="369"/>
      <c r="AN21" s="369"/>
      <c r="AO21" s="369"/>
      <c r="AP21" s="369"/>
      <c r="AQ21" s="369"/>
      <c r="AR21" s="369"/>
      <c r="AS21" s="369"/>
      <c r="AT21" s="369"/>
    </row>
    <row r="22" spans="1:48" s="305" customFormat="1" x14ac:dyDescent="0.2">
      <c r="A22" s="546" t="s">
        <v>70</v>
      </c>
      <c r="B22" s="547" t="s">
        <v>71</v>
      </c>
      <c r="C22" s="228">
        <v>1</v>
      </c>
      <c r="D22" s="569">
        <f t="shared" si="2"/>
        <v>0</v>
      </c>
      <c r="E22" s="570" t="e">
        <f t="shared" si="0"/>
        <v>#DIV/0!</v>
      </c>
      <c r="F22" s="575">
        <f>ROUND(H22+J22+L22+N22+P22+R22+T22+V22+X22,2)</f>
        <v>0</v>
      </c>
      <c r="G22" s="575">
        <f>ROUND(I22+K22+M22+O22+Q22+S22+U22+W22+Y22,2)</f>
        <v>0</v>
      </c>
      <c r="H22" s="20"/>
      <c r="I22" s="20"/>
      <c r="J22" s="20"/>
      <c r="K22" s="20"/>
      <c r="L22" s="20"/>
      <c r="M22" s="20"/>
      <c r="N22" s="20"/>
      <c r="O22" s="20"/>
      <c r="P22" s="20"/>
      <c r="Q22" s="20"/>
      <c r="R22" s="20"/>
      <c r="S22" s="20"/>
      <c r="T22" s="20"/>
      <c r="U22" s="20"/>
      <c r="V22" s="20"/>
      <c r="W22" s="20"/>
      <c r="X22" s="20"/>
      <c r="Y22" s="20"/>
      <c r="AE22" s="369"/>
      <c r="AF22" s="369"/>
      <c r="AG22" s="369"/>
      <c r="AH22" s="369"/>
      <c r="AI22" s="369"/>
      <c r="AJ22" s="369"/>
      <c r="AK22" s="369"/>
      <c r="AL22" s="369"/>
      <c r="AM22" s="369"/>
      <c r="AN22" s="369"/>
      <c r="AO22" s="369"/>
      <c r="AP22" s="369"/>
      <c r="AQ22" s="369"/>
      <c r="AR22" s="369"/>
      <c r="AS22" s="369"/>
      <c r="AT22" s="369"/>
    </row>
    <row r="23" spans="1:48" s="305" customFormat="1" x14ac:dyDescent="0.2">
      <c r="A23" s="546" t="s">
        <v>72</v>
      </c>
      <c r="B23" s="547" t="s">
        <v>73</v>
      </c>
      <c r="C23" s="228">
        <v>1</v>
      </c>
      <c r="D23" s="569">
        <f t="shared" si="2"/>
        <v>0</v>
      </c>
      <c r="E23" s="570" t="e">
        <f t="shared" si="0"/>
        <v>#DIV/0!</v>
      </c>
      <c r="F23" s="575">
        <f t="shared" ref="F23:G35" si="9">ROUND(H23+J23+L23+N23+P23+R23+T23+V23+X23,2)</f>
        <v>0</v>
      </c>
      <c r="G23" s="575">
        <f t="shared" si="9"/>
        <v>0</v>
      </c>
      <c r="H23" s="20"/>
      <c r="I23" s="20"/>
      <c r="J23" s="20"/>
      <c r="K23" s="20"/>
      <c r="L23" s="20"/>
      <c r="M23" s="20"/>
      <c r="N23" s="20"/>
      <c r="O23" s="20"/>
      <c r="P23" s="20"/>
      <c r="Q23" s="20"/>
      <c r="R23" s="20"/>
      <c r="S23" s="20"/>
      <c r="T23" s="20"/>
      <c r="U23" s="20"/>
      <c r="V23" s="20"/>
      <c r="W23" s="20"/>
      <c r="X23" s="20"/>
      <c r="Y23" s="20"/>
      <c r="AE23" s="369"/>
      <c r="AF23" s="369"/>
      <c r="AG23" s="369"/>
      <c r="AH23" s="369"/>
      <c r="AI23" s="369"/>
      <c r="AJ23" s="369"/>
      <c r="AK23" s="369"/>
      <c r="AL23" s="369"/>
      <c r="AM23" s="369"/>
      <c r="AN23" s="369"/>
      <c r="AO23" s="369"/>
      <c r="AP23" s="369"/>
      <c r="AQ23" s="369"/>
      <c r="AR23" s="369"/>
      <c r="AS23" s="369"/>
      <c r="AT23" s="369"/>
    </row>
    <row r="24" spans="1:48" s="305" customFormat="1" x14ac:dyDescent="0.2">
      <c r="A24" s="546" t="s">
        <v>74</v>
      </c>
      <c r="B24" s="547" t="s">
        <v>87</v>
      </c>
      <c r="C24" s="228">
        <v>1</v>
      </c>
      <c r="D24" s="569">
        <f t="shared" si="2"/>
        <v>0</v>
      </c>
      <c r="E24" s="570" t="e">
        <f t="shared" si="0"/>
        <v>#DIV/0!</v>
      </c>
      <c r="F24" s="575">
        <f t="shared" si="9"/>
        <v>0</v>
      </c>
      <c r="G24" s="575">
        <f t="shared" si="9"/>
        <v>0</v>
      </c>
      <c r="H24" s="20"/>
      <c r="I24" s="20"/>
      <c r="J24" s="20"/>
      <c r="K24" s="20"/>
      <c r="L24" s="20"/>
      <c r="M24" s="20"/>
      <c r="N24" s="20"/>
      <c r="O24" s="20"/>
      <c r="P24" s="20"/>
      <c r="Q24" s="20"/>
      <c r="R24" s="20"/>
      <c r="S24" s="20"/>
      <c r="T24" s="20"/>
      <c r="U24" s="20"/>
      <c r="V24" s="20"/>
      <c r="W24" s="20"/>
      <c r="X24" s="20"/>
      <c r="Y24" s="20"/>
      <c r="AE24" s="369"/>
      <c r="AF24" s="369"/>
      <c r="AG24" s="369"/>
      <c r="AH24" s="369"/>
      <c r="AI24" s="369"/>
      <c r="AJ24" s="369"/>
      <c r="AK24" s="369"/>
      <c r="AL24" s="369"/>
      <c r="AM24" s="369"/>
      <c r="AN24" s="369"/>
      <c r="AO24" s="369"/>
      <c r="AP24" s="369"/>
      <c r="AQ24" s="369"/>
      <c r="AR24" s="369"/>
      <c r="AS24" s="369"/>
      <c r="AT24" s="369"/>
    </row>
    <row r="25" spans="1:48" s="305" customFormat="1" ht="15" customHeight="1" x14ac:dyDescent="0.2">
      <c r="A25" s="546" t="s">
        <v>75</v>
      </c>
      <c r="B25" s="547" t="s">
        <v>76</v>
      </c>
      <c r="C25" s="228">
        <v>1</v>
      </c>
      <c r="D25" s="569">
        <f t="shared" si="2"/>
        <v>0</v>
      </c>
      <c r="E25" s="570" t="e">
        <f>D25/$D$36</f>
        <v>#DIV/0!</v>
      </c>
      <c r="F25" s="575">
        <f t="shared" si="9"/>
        <v>0</v>
      </c>
      <c r="G25" s="575">
        <f t="shared" si="9"/>
        <v>0</v>
      </c>
      <c r="H25" s="20"/>
      <c r="I25" s="20"/>
      <c r="J25" s="20"/>
      <c r="K25" s="20"/>
      <c r="L25" s="20"/>
      <c r="M25" s="20"/>
      <c r="N25" s="20"/>
      <c r="O25" s="20"/>
      <c r="P25" s="20"/>
      <c r="Q25" s="20"/>
      <c r="R25" s="20"/>
      <c r="S25" s="20"/>
      <c r="T25" s="20"/>
      <c r="U25" s="20"/>
      <c r="V25" s="20"/>
      <c r="W25" s="20"/>
      <c r="X25" s="20"/>
      <c r="Y25" s="20"/>
      <c r="AE25" s="369"/>
      <c r="AF25" s="369"/>
      <c r="AG25" s="369"/>
      <c r="AH25" s="369"/>
      <c r="AI25" s="369"/>
      <c r="AJ25" s="369"/>
      <c r="AK25" s="369"/>
      <c r="AL25" s="369"/>
      <c r="AM25" s="369"/>
      <c r="AN25" s="369"/>
      <c r="AO25" s="369"/>
      <c r="AP25" s="369"/>
      <c r="AQ25" s="369"/>
      <c r="AR25" s="369"/>
      <c r="AS25" s="369"/>
      <c r="AT25" s="369"/>
    </row>
    <row r="26" spans="1:48" s="305" customFormat="1" x14ac:dyDescent="0.2">
      <c r="A26" s="546" t="s">
        <v>77</v>
      </c>
      <c r="B26" s="547" t="s">
        <v>78</v>
      </c>
      <c r="C26" s="228">
        <v>1</v>
      </c>
      <c r="D26" s="569">
        <f t="shared" si="2"/>
        <v>0</v>
      </c>
      <c r="E26" s="570" t="e">
        <f t="shared" si="0"/>
        <v>#DIV/0!</v>
      </c>
      <c r="F26" s="575">
        <f t="shared" si="9"/>
        <v>0</v>
      </c>
      <c r="G26" s="575">
        <f t="shared" si="9"/>
        <v>0</v>
      </c>
      <c r="H26" s="20"/>
      <c r="I26" s="20"/>
      <c r="J26" s="20"/>
      <c r="K26" s="20"/>
      <c r="L26" s="20"/>
      <c r="M26" s="20"/>
      <c r="N26" s="20"/>
      <c r="O26" s="20"/>
      <c r="P26" s="20"/>
      <c r="Q26" s="20"/>
      <c r="R26" s="20"/>
      <c r="S26" s="20"/>
      <c r="T26" s="20"/>
      <c r="U26" s="20"/>
      <c r="V26" s="20"/>
      <c r="W26" s="20"/>
      <c r="X26" s="20"/>
      <c r="Y26" s="20"/>
      <c r="AE26" s="369"/>
      <c r="AF26" s="369"/>
      <c r="AG26" s="369"/>
      <c r="AH26" s="369"/>
      <c r="AI26" s="369"/>
      <c r="AJ26" s="369"/>
      <c r="AK26" s="369"/>
      <c r="AL26" s="369"/>
      <c r="AM26" s="369"/>
      <c r="AN26" s="369"/>
      <c r="AO26" s="369"/>
      <c r="AP26" s="369"/>
      <c r="AQ26" s="369"/>
      <c r="AR26" s="369"/>
      <c r="AS26" s="369"/>
      <c r="AT26" s="369"/>
    </row>
    <row r="27" spans="1:48" s="305" customFormat="1" x14ac:dyDescent="0.2">
      <c r="A27" s="546" t="s">
        <v>79</v>
      </c>
      <c r="B27" s="547" t="s">
        <v>80</v>
      </c>
      <c r="C27" s="228">
        <v>1</v>
      </c>
      <c r="D27" s="569">
        <f t="shared" si="2"/>
        <v>0</v>
      </c>
      <c r="E27" s="570" t="e">
        <f t="shared" si="0"/>
        <v>#DIV/0!</v>
      </c>
      <c r="F27" s="575">
        <f t="shared" si="9"/>
        <v>0</v>
      </c>
      <c r="G27" s="575">
        <f t="shared" si="9"/>
        <v>0</v>
      </c>
      <c r="H27" s="20"/>
      <c r="I27" s="20"/>
      <c r="J27" s="20"/>
      <c r="K27" s="20"/>
      <c r="L27" s="20"/>
      <c r="M27" s="20"/>
      <c r="N27" s="20"/>
      <c r="O27" s="20"/>
      <c r="P27" s="20"/>
      <c r="Q27" s="20"/>
      <c r="R27" s="20"/>
      <c r="S27" s="20"/>
      <c r="T27" s="20"/>
      <c r="U27" s="20"/>
      <c r="V27" s="20"/>
      <c r="W27" s="20"/>
      <c r="X27" s="20"/>
      <c r="Y27" s="20"/>
      <c r="AE27" s="369"/>
      <c r="AF27" s="369"/>
      <c r="AG27" s="369"/>
      <c r="AH27" s="369"/>
      <c r="AI27" s="369"/>
      <c r="AJ27" s="369"/>
      <c r="AK27" s="369"/>
      <c r="AL27" s="369"/>
      <c r="AM27" s="369"/>
      <c r="AN27" s="369"/>
      <c r="AO27" s="369"/>
      <c r="AP27" s="369"/>
      <c r="AQ27" s="369"/>
      <c r="AR27" s="369"/>
      <c r="AS27" s="369"/>
      <c r="AT27" s="369"/>
    </row>
    <row r="28" spans="1:48" s="305" customFormat="1" x14ac:dyDescent="0.2">
      <c r="A28" s="541">
        <v>8</v>
      </c>
      <c r="B28" s="542" t="s">
        <v>103</v>
      </c>
      <c r="C28" s="228">
        <v>1</v>
      </c>
      <c r="D28" s="569">
        <f t="shared" si="2"/>
        <v>0</v>
      </c>
      <c r="E28" s="570" t="e">
        <f t="shared" si="0"/>
        <v>#DIV/0!</v>
      </c>
      <c r="F28" s="575">
        <f t="shared" si="9"/>
        <v>0</v>
      </c>
      <c r="G28" s="575">
        <f t="shared" si="9"/>
        <v>0</v>
      </c>
      <c r="H28" s="20"/>
      <c r="I28" s="20"/>
      <c r="J28" s="20"/>
      <c r="K28" s="20"/>
      <c r="L28" s="20"/>
      <c r="M28" s="20"/>
      <c r="N28" s="19"/>
      <c r="O28" s="19"/>
      <c r="P28" s="19"/>
      <c r="Q28" s="19"/>
      <c r="R28" s="19"/>
      <c r="S28" s="19"/>
      <c r="T28" s="19"/>
      <c r="U28" s="19"/>
      <c r="V28" s="19"/>
      <c r="W28" s="19"/>
      <c r="X28" s="19"/>
      <c r="Y28" s="19"/>
      <c r="AE28" s="369"/>
      <c r="AF28" s="369"/>
      <c r="AG28" s="369"/>
      <c r="AH28" s="369"/>
      <c r="AI28" s="369"/>
      <c r="AJ28" s="369"/>
      <c r="AK28" s="369"/>
      <c r="AL28" s="369"/>
      <c r="AM28" s="369"/>
      <c r="AN28" s="369"/>
      <c r="AO28" s="369"/>
      <c r="AP28" s="369"/>
      <c r="AQ28" s="369"/>
      <c r="AR28" s="369"/>
      <c r="AS28" s="369"/>
      <c r="AT28" s="369"/>
    </row>
    <row r="29" spans="1:48" s="305" customFormat="1" x14ac:dyDescent="0.2">
      <c r="A29" s="541">
        <v>9</v>
      </c>
      <c r="B29" s="542" t="s">
        <v>81</v>
      </c>
      <c r="C29" s="228">
        <v>1</v>
      </c>
      <c r="D29" s="569">
        <f t="shared" si="2"/>
        <v>0</v>
      </c>
      <c r="E29" s="570" t="e">
        <f t="shared" si="0"/>
        <v>#DIV/0!</v>
      </c>
      <c r="F29" s="575">
        <f t="shared" si="9"/>
        <v>0</v>
      </c>
      <c r="G29" s="575">
        <f t="shared" si="9"/>
        <v>0</v>
      </c>
      <c r="H29" s="20"/>
      <c r="I29" s="20"/>
      <c r="J29" s="20"/>
      <c r="K29" s="20"/>
      <c r="L29" s="20"/>
      <c r="M29" s="20"/>
      <c r="N29" s="20"/>
      <c r="O29" s="20"/>
      <c r="P29" s="20"/>
      <c r="Q29" s="20"/>
      <c r="R29" s="20"/>
      <c r="S29" s="20"/>
      <c r="T29" s="20"/>
      <c r="U29" s="20"/>
      <c r="V29" s="20"/>
      <c r="W29" s="20"/>
      <c r="X29" s="20"/>
      <c r="Y29" s="20"/>
      <c r="AE29" s="369"/>
      <c r="AF29" s="369"/>
      <c r="AG29" s="369"/>
      <c r="AH29" s="369"/>
      <c r="AI29" s="369"/>
      <c r="AJ29" s="369"/>
      <c r="AK29" s="369"/>
      <c r="AL29" s="369"/>
      <c r="AM29" s="369"/>
      <c r="AN29" s="369"/>
      <c r="AO29" s="369"/>
      <c r="AP29" s="369"/>
      <c r="AQ29" s="369"/>
      <c r="AR29" s="369"/>
      <c r="AS29" s="369"/>
      <c r="AT29" s="369"/>
    </row>
    <row r="30" spans="1:48" s="305" customFormat="1" x14ac:dyDescent="0.2">
      <c r="A30" s="541">
        <v>10</v>
      </c>
      <c r="B30" s="542" t="s">
        <v>82</v>
      </c>
      <c r="C30" s="228">
        <v>1</v>
      </c>
      <c r="D30" s="569">
        <f t="shared" si="2"/>
        <v>0</v>
      </c>
      <c r="E30" s="570" t="e">
        <f t="shared" si="0"/>
        <v>#DIV/0!</v>
      </c>
      <c r="F30" s="575">
        <f t="shared" si="9"/>
        <v>0</v>
      </c>
      <c r="G30" s="575">
        <f t="shared" si="9"/>
        <v>0</v>
      </c>
      <c r="H30" s="20"/>
      <c r="I30" s="20"/>
      <c r="J30" s="20"/>
      <c r="K30" s="20"/>
      <c r="L30" s="20"/>
      <c r="M30" s="20"/>
      <c r="N30" s="20"/>
      <c r="O30" s="20"/>
      <c r="P30" s="20"/>
      <c r="Q30" s="20"/>
      <c r="R30" s="20"/>
      <c r="S30" s="20"/>
      <c r="T30" s="20"/>
      <c r="U30" s="20"/>
      <c r="V30" s="20"/>
      <c r="W30" s="20"/>
      <c r="X30" s="20"/>
      <c r="Y30" s="20"/>
      <c r="AE30" s="369"/>
      <c r="AF30" s="369"/>
      <c r="AG30" s="369"/>
      <c r="AH30" s="369"/>
      <c r="AI30" s="369"/>
      <c r="AJ30" s="369"/>
      <c r="AK30" s="369"/>
      <c r="AL30" s="369"/>
      <c r="AM30" s="369"/>
      <c r="AN30" s="369"/>
      <c r="AO30" s="369"/>
      <c r="AP30" s="369"/>
      <c r="AQ30" s="369"/>
      <c r="AR30" s="369"/>
      <c r="AS30" s="369"/>
      <c r="AT30" s="369"/>
    </row>
    <row r="31" spans="1:48" s="305" customFormat="1" x14ac:dyDescent="0.2">
      <c r="A31" s="541">
        <v>11</v>
      </c>
      <c r="B31" s="542" t="s">
        <v>83</v>
      </c>
      <c r="C31" s="228">
        <v>1</v>
      </c>
      <c r="D31" s="569">
        <f t="shared" si="2"/>
        <v>0</v>
      </c>
      <c r="E31" s="570" t="e">
        <f t="shared" si="0"/>
        <v>#DIV/0!</v>
      </c>
      <c r="F31" s="575">
        <f t="shared" si="9"/>
        <v>0</v>
      </c>
      <c r="G31" s="575">
        <f t="shared" si="9"/>
        <v>0</v>
      </c>
      <c r="H31" s="20"/>
      <c r="I31" s="20"/>
      <c r="J31" s="20"/>
      <c r="K31" s="20"/>
      <c r="L31" s="20"/>
      <c r="M31" s="20"/>
      <c r="N31" s="19"/>
      <c r="O31" s="19"/>
      <c r="P31" s="19"/>
      <c r="Q31" s="19"/>
      <c r="R31" s="19"/>
      <c r="S31" s="19"/>
      <c r="T31" s="19"/>
      <c r="U31" s="19"/>
      <c r="V31" s="19"/>
      <c r="W31" s="19"/>
      <c r="X31" s="19"/>
      <c r="Y31" s="19"/>
      <c r="AE31" s="369"/>
      <c r="AF31" s="369"/>
      <c r="AG31" s="369"/>
      <c r="AH31" s="369"/>
      <c r="AI31" s="369"/>
      <c r="AJ31" s="369"/>
      <c r="AK31" s="369"/>
      <c r="AL31" s="369"/>
      <c r="AM31" s="369"/>
      <c r="AN31" s="369"/>
      <c r="AO31" s="369"/>
      <c r="AP31" s="369"/>
      <c r="AQ31" s="369"/>
      <c r="AR31" s="369"/>
      <c r="AS31" s="369"/>
      <c r="AT31" s="369"/>
    </row>
    <row r="32" spans="1:48" s="305" customFormat="1" x14ac:dyDescent="0.2">
      <c r="A32" s="541">
        <v>12</v>
      </c>
      <c r="B32" s="542" t="s">
        <v>104</v>
      </c>
      <c r="C32" s="228">
        <v>1</v>
      </c>
      <c r="D32" s="569">
        <f t="shared" si="2"/>
        <v>0</v>
      </c>
      <c r="E32" s="570" t="e">
        <f t="shared" si="0"/>
        <v>#DIV/0!</v>
      </c>
      <c r="F32" s="575">
        <f t="shared" si="9"/>
        <v>0</v>
      </c>
      <c r="G32" s="575">
        <f t="shared" si="9"/>
        <v>0</v>
      </c>
      <c r="H32" s="20"/>
      <c r="I32" s="20"/>
      <c r="J32" s="20"/>
      <c r="K32" s="20"/>
      <c r="L32" s="20"/>
      <c r="M32" s="20"/>
      <c r="N32" s="19"/>
      <c r="O32" s="19"/>
      <c r="P32" s="19"/>
      <c r="Q32" s="19"/>
      <c r="R32" s="19"/>
      <c r="S32" s="19"/>
      <c r="T32" s="19"/>
      <c r="U32" s="19"/>
      <c r="V32" s="19"/>
      <c r="W32" s="19"/>
      <c r="X32" s="19"/>
      <c r="Y32" s="19"/>
      <c r="AE32" s="369"/>
      <c r="AF32" s="369"/>
      <c r="AG32" s="369"/>
      <c r="AH32" s="369"/>
      <c r="AI32" s="369"/>
      <c r="AJ32" s="369"/>
      <c r="AK32" s="369"/>
      <c r="AL32" s="369"/>
      <c r="AM32" s="369"/>
      <c r="AN32" s="369"/>
      <c r="AO32" s="369"/>
      <c r="AP32" s="369"/>
      <c r="AQ32" s="369"/>
      <c r="AR32" s="369"/>
      <c r="AS32" s="369"/>
      <c r="AT32" s="369"/>
    </row>
    <row r="33" spans="1:46" s="305" customFormat="1" x14ac:dyDescent="0.2">
      <c r="A33" s="541">
        <v>13</v>
      </c>
      <c r="B33" s="542" t="s">
        <v>105</v>
      </c>
      <c r="C33" s="228">
        <v>1</v>
      </c>
      <c r="D33" s="569">
        <f t="shared" si="2"/>
        <v>0</v>
      </c>
      <c r="E33" s="570" t="e">
        <f t="shared" si="0"/>
        <v>#DIV/0!</v>
      </c>
      <c r="F33" s="575">
        <f t="shared" si="9"/>
        <v>0</v>
      </c>
      <c r="G33" s="575">
        <f t="shared" si="9"/>
        <v>0</v>
      </c>
      <c r="H33" s="20"/>
      <c r="I33" s="20"/>
      <c r="J33" s="20"/>
      <c r="K33" s="20"/>
      <c r="L33" s="20"/>
      <c r="M33" s="20"/>
      <c r="N33" s="19"/>
      <c r="O33" s="19"/>
      <c r="P33" s="19"/>
      <c r="Q33" s="19"/>
      <c r="R33" s="19"/>
      <c r="S33" s="19"/>
      <c r="T33" s="19"/>
      <c r="U33" s="19"/>
      <c r="V33" s="19"/>
      <c r="W33" s="19"/>
      <c r="X33" s="19"/>
      <c r="Y33" s="19"/>
      <c r="AE33" s="369"/>
      <c r="AF33" s="369"/>
      <c r="AG33" s="369"/>
      <c r="AH33" s="369"/>
      <c r="AI33" s="369"/>
      <c r="AJ33" s="369"/>
      <c r="AK33" s="369"/>
      <c r="AL33" s="369"/>
      <c r="AM33" s="369"/>
      <c r="AN33" s="369"/>
      <c r="AO33" s="369"/>
      <c r="AP33" s="369"/>
      <c r="AQ33" s="369"/>
      <c r="AR33" s="369"/>
      <c r="AS33" s="369"/>
      <c r="AT33" s="369"/>
    </row>
    <row r="34" spans="1:46" s="305" customFormat="1" x14ac:dyDescent="0.2">
      <c r="A34" s="541">
        <v>14</v>
      </c>
      <c r="B34" s="542" t="s">
        <v>106</v>
      </c>
      <c r="C34" s="228">
        <v>1</v>
      </c>
      <c r="D34" s="569">
        <f t="shared" si="2"/>
        <v>0</v>
      </c>
      <c r="E34" s="570" t="e">
        <f>D34/$D$36</f>
        <v>#DIV/0!</v>
      </c>
      <c r="F34" s="575">
        <f t="shared" si="9"/>
        <v>0</v>
      </c>
      <c r="G34" s="575">
        <f t="shared" si="9"/>
        <v>0</v>
      </c>
      <c r="H34" s="20"/>
      <c r="I34" s="20"/>
      <c r="J34" s="20"/>
      <c r="K34" s="20"/>
      <c r="L34" s="20"/>
      <c r="M34" s="20"/>
      <c r="N34" s="19"/>
      <c r="O34" s="19"/>
      <c r="P34" s="19"/>
      <c r="Q34" s="19"/>
      <c r="R34" s="19"/>
      <c r="S34" s="19"/>
      <c r="T34" s="19"/>
      <c r="U34" s="19"/>
      <c r="V34" s="19"/>
      <c r="W34" s="19"/>
      <c r="X34" s="19"/>
      <c r="Y34" s="19"/>
      <c r="AE34" s="369"/>
      <c r="AF34" s="369"/>
      <c r="AG34" s="369"/>
      <c r="AH34" s="369"/>
      <c r="AI34" s="369"/>
      <c r="AJ34" s="369"/>
      <c r="AK34" s="369"/>
      <c r="AL34" s="369"/>
      <c r="AM34" s="369"/>
      <c r="AN34" s="369"/>
      <c r="AO34" s="369"/>
      <c r="AP34" s="369"/>
      <c r="AQ34" s="369"/>
      <c r="AR34" s="369"/>
      <c r="AS34" s="369"/>
      <c r="AT34" s="369"/>
    </row>
    <row r="35" spans="1:46" s="305" customFormat="1" x14ac:dyDescent="0.2">
      <c r="A35" s="541">
        <v>15</v>
      </c>
      <c r="B35" s="542" t="s">
        <v>107</v>
      </c>
      <c r="C35" s="228">
        <v>1</v>
      </c>
      <c r="D35" s="569">
        <f t="shared" si="2"/>
        <v>0</v>
      </c>
      <c r="E35" s="570" t="e">
        <f t="shared" si="0"/>
        <v>#DIV/0!</v>
      </c>
      <c r="F35" s="575">
        <f t="shared" si="9"/>
        <v>0</v>
      </c>
      <c r="G35" s="575">
        <f t="shared" si="9"/>
        <v>0</v>
      </c>
      <c r="H35" s="20"/>
      <c r="I35" s="20"/>
      <c r="J35" s="20"/>
      <c r="K35" s="20"/>
      <c r="L35" s="20"/>
      <c r="M35" s="20"/>
      <c r="N35" s="19"/>
      <c r="O35" s="19"/>
      <c r="P35" s="19"/>
      <c r="Q35" s="19"/>
      <c r="R35" s="19"/>
      <c r="S35" s="19"/>
      <c r="T35" s="19"/>
      <c r="U35" s="19"/>
      <c r="V35" s="19"/>
      <c r="W35" s="19"/>
      <c r="X35" s="19"/>
      <c r="Y35" s="19"/>
      <c r="AE35" s="369"/>
      <c r="AF35" s="369"/>
      <c r="AG35" s="369"/>
      <c r="AH35" s="369"/>
      <c r="AI35" s="369"/>
      <c r="AJ35" s="369"/>
      <c r="AK35" s="369"/>
      <c r="AL35" s="369"/>
      <c r="AM35" s="369"/>
      <c r="AN35" s="369"/>
      <c r="AO35" s="369"/>
      <c r="AP35" s="369"/>
      <c r="AQ35" s="369"/>
      <c r="AR35" s="369"/>
      <c r="AS35" s="369"/>
      <c r="AT35" s="369"/>
    </row>
    <row r="36" spans="1:46" s="305" customFormat="1" x14ac:dyDescent="0.2">
      <c r="A36" s="577"/>
      <c r="B36" s="542" t="s">
        <v>84</v>
      </c>
      <c r="C36" s="229">
        <v>1</v>
      </c>
      <c r="D36" s="569">
        <f>F36+G36</f>
        <v>0</v>
      </c>
      <c r="E36" s="578" t="e">
        <f>D36/$D$36</f>
        <v>#DIV/0!</v>
      </c>
      <c r="F36" s="571">
        <f t="shared" ref="F36:G36" si="10">F7+F8+F11+F14+F15+F16+F21+F28+F29+F30+F31+F32+F33+F34+F35</f>
        <v>0</v>
      </c>
      <c r="G36" s="571">
        <f t="shared" si="10"/>
        <v>0</v>
      </c>
      <c r="H36" s="571">
        <f>H7+H8+H11+H14+H15+H16+H21+H28+H29+H30+H31+H32+H33+H34+H35</f>
        <v>0</v>
      </c>
      <c r="I36" s="571">
        <f t="shared" ref="I36:Y36" si="11">I7+I8+I11+I14+I15+I16+I21+I28+I29+I30+I31+I32+I33+I34+I35</f>
        <v>0</v>
      </c>
      <c r="J36" s="571">
        <f t="shared" si="11"/>
        <v>0</v>
      </c>
      <c r="K36" s="571">
        <f t="shared" si="11"/>
        <v>0</v>
      </c>
      <c r="L36" s="571">
        <f t="shared" si="11"/>
        <v>0</v>
      </c>
      <c r="M36" s="571">
        <f t="shared" si="11"/>
        <v>0</v>
      </c>
      <c r="N36" s="571">
        <f t="shared" si="11"/>
        <v>0</v>
      </c>
      <c r="O36" s="571">
        <f t="shared" si="11"/>
        <v>0</v>
      </c>
      <c r="P36" s="571">
        <f t="shared" si="11"/>
        <v>0</v>
      </c>
      <c r="Q36" s="571">
        <f t="shared" si="11"/>
        <v>0</v>
      </c>
      <c r="R36" s="571">
        <f t="shared" si="11"/>
        <v>0</v>
      </c>
      <c r="S36" s="571">
        <f t="shared" si="11"/>
        <v>0</v>
      </c>
      <c r="T36" s="571">
        <f t="shared" si="11"/>
        <v>0</v>
      </c>
      <c r="U36" s="571">
        <f t="shared" si="11"/>
        <v>0</v>
      </c>
      <c r="V36" s="571">
        <f t="shared" si="11"/>
        <v>0</v>
      </c>
      <c r="W36" s="571">
        <f t="shared" si="11"/>
        <v>0</v>
      </c>
      <c r="X36" s="571">
        <f t="shared" si="11"/>
        <v>0</v>
      </c>
      <c r="Y36" s="571">
        <f t="shared" si="11"/>
        <v>0</v>
      </c>
      <c r="AE36" s="369"/>
      <c r="AF36" s="369"/>
      <c r="AG36" s="369"/>
      <c r="AH36" s="369"/>
      <c r="AI36" s="369"/>
      <c r="AJ36" s="369"/>
      <c r="AK36" s="369"/>
      <c r="AL36" s="369"/>
      <c r="AM36" s="369"/>
      <c r="AN36" s="369"/>
      <c r="AO36" s="369"/>
      <c r="AP36" s="369"/>
      <c r="AQ36" s="369"/>
      <c r="AR36" s="369"/>
      <c r="AS36" s="369"/>
      <c r="AT36" s="369"/>
    </row>
    <row r="37" spans="1:46" s="305" customFormat="1" x14ac:dyDescent="0.2">
      <c r="A37" s="577"/>
      <c r="B37" s="542" t="s">
        <v>179</v>
      </c>
      <c r="C37" s="579"/>
      <c r="D37" s="580"/>
      <c r="E37" s="578"/>
      <c r="F37" s="581"/>
      <c r="G37" s="581"/>
      <c r="H37" s="571"/>
      <c r="I37" s="19"/>
      <c r="J37" s="571"/>
      <c r="K37" s="19"/>
      <c r="L37" s="571"/>
      <c r="M37" s="19"/>
      <c r="N37" s="571"/>
      <c r="O37" s="19"/>
      <c r="P37" s="571"/>
      <c r="Q37" s="19"/>
      <c r="R37" s="571"/>
      <c r="S37" s="19"/>
      <c r="T37" s="571"/>
      <c r="U37" s="19"/>
      <c r="V37" s="571"/>
      <c r="W37" s="19"/>
      <c r="X37" s="571"/>
      <c r="Y37" s="19"/>
      <c r="AE37" s="369"/>
      <c r="AF37" s="369"/>
      <c r="AG37" s="369"/>
      <c r="AH37" s="369"/>
      <c r="AI37" s="369"/>
      <c r="AJ37" s="369"/>
      <c r="AK37" s="369"/>
      <c r="AL37" s="369"/>
      <c r="AM37" s="369"/>
      <c r="AN37" s="369"/>
      <c r="AO37" s="369"/>
      <c r="AP37" s="369"/>
      <c r="AQ37" s="369"/>
      <c r="AR37" s="369"/>
      <c r="AS37" s="369"/>
      <c r="AT37" s="369"/>
    </row>
    <row r="38" spans="1:46" s="305" customFormat="1" x14ac:dyDescent="0.2">
      <c r="A38" s="577"/>
      <c r="B38" s="542" t="s">
        <v>331</v>
      </c>
      <c r="C38" s="579"/>
      <c r="D38" s="580"/>
      <c r="E38" s="578"/>
      <c r="F38" s="581"/>
      <c r="G38" s="581"/>
      <c r="H38" s="571">
        <f>H36-H35</f>
        <v>0</v>
      </c>
      <c r="I38" s="571">
        <f>I36-I35-I37</f>
        <v>0</v>
      </c>
      <c r="J38" s="571">
        <f t="shared" ref="J38:Y38" si="12">J36-J35</f>
        <v>0</v>
      </c>
      <c r="K38" s="571">
        <f>K36-K35-K37</f>
        <v>0</v>
      </c>
      <c r="L38" s="571">
        <f t="shared" si="12"/>
        <v>0</v>
      </c>
      <c r="M38" s="571">
        <f>M36-M35-M37</f>
        <v>0</v>
      </c>
      <c r="N38" s="571">
        <f t="shared" si="12"/>
        <v>0</v>
      </c>
      <c r="O38" s="571">
        <f t="shared" si="12"/>
        <v>0</v>
      </c>
      <c r="P38" s="571">
        <f t="shared" si="12"/>
        <v>0</v>
      </c>
      <c r="Q38" s="571">
        <f t="shared" si="12"/>
        <v>0</v>
      </c>
      <c r="R38" s="571">
        <f t="shared" si="12"/>
        <v>0</v>
      </c>
      <c r="S38" s="571">
        <f t="shared" si="12"/>
        <v>0</v>
      </c>
      <c r="T38" s="571">
        <f t="shared" si="12"/>
        <v>0</v>
      </c>
      <c r="U38" s="571">
        <f t="shared" si="12"/>
        <v>0</v>
      </c>
      <c r="V38" s="571">
        <f t="shared" si="12"/>
        <v>0</v>
      </c>
      <c r="W38" s="571">
        <f t="shared" si="12"/>
        <v>0</v>
      </c>
      <c r="X38" s="571">
        <f t="shared" si="12"/>
        <v>0</v>
      </c>
      <c r="Y38" s="571">
        <f t="shared" si="12"/>
        <v>0</v>
      </c>
      <c r="AE38" s="369"/>
      <c r="AF38" s="369"/>
      <c r="AG38" s="369"/>
      <c r="AH38" s="369"/>
      <c r="AI38" s="369"/>
      <c r="AJ38" s="369"/>
      <c r="AK38" s="369"/>
      <c r="AL38" s="369"/>
      <c r="AM38" s="369"/>
      <c r="AN38" s="369"/>
      <c r="AO38" s="369"/>
      <c r="AP38" s="369"/>
      <c r="AQ38" s="369"/>
      <c r="AR38" s="369"/>
      <c r="AS38" s="369"/>
      <c r="AT38" s="369"/>
    </row>
    <row r="39" spans="1:46" s="305" customFormat="1" x14ac:dyDescent="0.2">
      <c r="A39" s="565"/>
    </row>
    <row r="40" spans="1:46" s="305" customFormat="1" x14ac:dyDescent="0.2">
      <c r="A40" s="565"/>
    </row>
    <row r="41" spans="1:46" s="305" customFormat="1" x14ac:dyDescent="0.2">
      <c r="A41" s="565"/>
    </row>
    <row r="42" spans="1:46" s="305" customFormat="1" x14ac:dyDescent="0.2">
      <c r="A42" s="565"/>
    </row>
    <row r="43" spans="1:46" s="305" customFormat="1" x14ac:dyDescent="0.2">
      <c r="A43" s="565"/>
    </row>
    <row r="44" spans="1:46" s="305" customFormat="1" x14ac:dyDescent="0.2">
      <c r="A44" s="565"/>
    </row>
    <row r="45" spans="1:46" s="305" customFormat="1" x14ac:dyDescent="0.2">
      <c r="A45" s="565"/>
    </row>
    <row r="46" spans="1:46" s="305" customFormat="1" x14ac:dyDescent="0.2">
      <c r="A46" s="565"/>
    </row>
    <row r="47" spans="1:46" s="305" customFormat="1" x14ac:dyDescent="0.2">
      <c r="A47" s="565"/>
    </row>
    <row r="48" spans="1:46" s="305" customFormat="1" x14ac:dyDescent="0.2">
      <c r="A48" s="565"/>
    </row>
    <row r="49" spans="1:1" s="305" customFormat="1" x14ac:dyDescent="0.2">
      <c r="A49" s="565"/>
    </row>
    <row r="50" spans="1:1" s="305" customFormat="1" x14ac:dyDescent="0.2">
      <c r="A50" s="565"/>
    </row>
    <row r="51" spans="1:1" s="305" customFormat="1" x14ac:dyDescent="0.2">
      <c r="A51" s="565"/>
    </row>
    <row r="52" spans="1:1" s="305" customFormat="1" x14ac:dyDescent="0.2">
      <c r="A52" s="565"/>
    </row>
    <row r="53" spans="1:1" s="305" customFormat="1" x14ac:dyDescent="0.2">
      <c r="A53" s="565"/>
    </row>
    <row r="54" spans="1:1" s="305" customFormat="1" x14ac:dyDescent="0.2"/>
    <row r="55" spans="1:1" s="305" customFormat="1" x14ac:dyDescent="0.2"/>
    <row r="56" spans="1:1" s="305" customFormat="1" x14ac:dyDescent="0.2"/>
    <row r="57" spans="1:1" s="305" customFormat="1" x14ac:dyDescent="0.2"/>
    <row r="58" spans="1:1" s="305" customFormat="1" x14ac:dyDescent="0.2"/>
    <row r="59" spans="1:1" s="305" customFormat="1" x14ac:dyDescent="0.2"/>
    <row r="60" spans="1:1" s="305" customFormat="1" x14ac:dyDescent="0.2"/>
    <row r="61" spans="1:1" s="305" customFormat="1" x14ac:dyDescent="0.2"/>
    <row r="62" spans="1:1" s="305" customFormat="1" x14ac:dyDescent="0.2"/>
    <row r="63" spans="1:1" s="305" customFormat="1" x14ac:dyDescent="0.2"/>
    <row r="64" spans="1:1" s="305" customFormat="1" x14ac:dyDescent="0.2"/>
    <row r="65" spans="1:2" s="305" customFormat="1" x14ac:dyDescent="0.2"/>
    <row r="66" spans="1:2" s="305" customFormat="1" x14ac:dyDescent="0.2"/>
    <row r="67" spans="1:2" s="305" customFormat="1" x14ac:dyDescent="0.2"/>
    <row r="68" spans="1:2" s="305" customFormat="1" x14ac:dyDescent="0.2"/>
    <row r="69" spans="1:2" s="305" customFormat="1" x14ac:dyDescent="0.2"/>
    <row r="70" spans="1:2" s="305" customFormat="1" x14ac:dyDescent="0.2"/>
    <row r="71" spans="1:2" s="305" customFormat="1" x14ac:dyDescent="0.2"/>
    <row r="72" spans="1:2" s="305" customFormat="1" x14ac:dyDescent="0.2"/>
    <row r="73" spans="1:2" s="305" customFormat="1" x14ac:dyDescent="0.2"/>
    <row r="74" spans="1:2" s="305" customFormat="1" x14ac:dyDescent="0.2"/>
    <row r="75" spans="1:2" s="305" customFormat="1" x14ac:dyDescent="0.2"/>
    <row r="76" spans="1:2" s="305" customFormat="1" x14ac:dyDescent="0.2"/>
    <row r="77" spans="1:2" s="305" customFormat="1" x14ac:dyDescent="0.2"/>
    <row r="78" spans="1:2" s="305" customFormat="1" x14ac:dyDescent="0.2">
      <c r="A78" s="582"/>
      <c r="B78" s="583"/>
    </row>
    <row r="79" spans="1:2" s="305" customFormat="1" x14ac:dyDescent="0.2"/>
    <row r="80" spans="1:2"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row r="146" s="305" customFormat="1" x14ac:dyDescent="0.2"/>
    <row r="147" s="305" customFormat="1" x14ac:dyDescent="0.2"/>
    <row r="148" s="305" customFormat="1" x14ac:dyDescent="0.2"/>
    <row r="149" s="305" customFormat="1" x14ac:dyDescent="0.2"/>
    <row r="150" s="305" customFormat="1" x14ac:dyDescent="0.2"/>
    <row r="151" s="305" customFormat="1" x14ac:dyDescent="0.2"/>
    <row r="152" s="305" customFormat="1" x14ac:dyDescent="0.2"/>
    <row r="153" s="305" customFormat="1" x14ac:dyDescent="0.2"/>
    <row r="154" s="305" customFormat="1" x14ac:dyDescent="0.2"/>
    <row r="155" s="305" customFormat="1" x14ac:dyDescent="0.2"/>
    <row r="156" s="305" customFormat="1" x14ac:dyDescent="0.2"/>
    <row r="157" s="305" customFormat="1" x14ac:dyDescent="0.2"/>
    <row r="158" s="305" customFormat="1" x14ac:dyDescent="0.2"/>
    <row r="159" s="305" customFormat="1" x14ac:dyDescent="0.2"/>
    <row r="160" s="305" customFormat="1" x14ac:dyDescent="0.2"/>
    <row r="161" s="305" customFormat="1" x14ac:dyDescent="0.2"/>
    <row r="162" s="305" customFormat="1" x14ac:dyDescent="0.2"/>
    <row r="163" s="305" customFormat="1" x14ac:dyDescent="0.2"/>
    <row r="164" s="305" customFormat="1" x14ac:dyDescent="0.2"/>
    <row r="165" s="305" customFormat="1" x14ac:dyDescent="0.2"/>
    <row r="166" s="305" customFormat="1" x14ac:dyDescent="0.2"/>
    <row r="167" s="305" customFormat="1" x14ac:dyDescent="0.2"/>
    <row r="168" s="305" customFormat="1" x14ac:dyDescent="0.2"/>
    <row r="169" s="305" customFormat="1" x14ac:dyDescent="0.2"/>
    <row r="170" s="305" customFormat="1" x14ac:dyDescent="0.2"/>
    <row r="171" s="305" customFormat="1" x14ac:dyDescent="0.2"/>
    <row r="172" s="305" customFormat="1" x14ac:dyDescent="0.2"/>
    <row r="173" s="305" customFormat="1" x14ac:dyDescent="0.2"/>
    <row r="174" s="305" customFormat="1" x14ac:dyDescent="0.2"/>
    <row r="175" s="305" customFormat="1" x14ac:dyDescent="0.2"/>
    <row r="176" s="305" customFormat="1" x14ac:dyDescent="0.2"/>
    <row r="177" s="305" customFormat="1" x14ac:dyDescent="0.2"/>
    <row r="178" s="305" customFormat="1" x14ac:dyDescent="0.2"/>
    <row r="179" s="305" customFormat="1" x14ac:dyDescent="0.2"/>
    <row r="180" s="305" customFormat="1" x14ac:dyDescent="0.2"/>
    <row r="181" s="305" customFormat="1" x14ac:dyDescent="0.2"/>
    <row r="182" s="305" customFormat="1" x14ac:dyDescent="0.2"/>
    <row r="183" s="305" customFormat="1" x14ac:dyDescent="0.2"/>
    <row r="184" s="305" customFormat="1" x14ac:dyDescent="0.2"/>
    <row r="185" s="305" customFormat="1" x14ac:dyDescent="0.2"/>
    <row r="186" s="305" customFormat="1" x14ac:dyDescent="0.2"/>
    <row r="187" s="305" customFormat="1" x14ac:dyDescent="0.2"/>
    <row r="188" s="305" customFormat="1" x14ac:dyDescent="0.2"/>
    <row r="189" s="305" customFormat="1" x14ac:dyDescent="0.2"/>
    <row r="190" s="305" customFormat="1" x14ac:dyDescent="0.2"/>
    <row r="191" s="305" customFormat="1" x14ac:dyDescent="0.2"/>
    <row r="192" s="305" customFormat="1" x14ac:dyDescent="0.2"/>
    <row r="193" s="305" customFormat="1" x14ac:dyDescent="0.2"/>
    <row r="194" s="305" customFormat="1" x14ac:dyDescent="0.2"/>
    <row r="195" s="305" customFormat="1" x14ac:dyDescent="0.2"/>
    <row r="196" s="305" customFormat="1" x14ac:dyDescent="0.2"/>
    <row r="197" s="305" customFormat="1" x14ac:dyDescent="0.2"/>
    <row r="198" s="305" customFormat="1" x14ac:dyDescent="0.2"/>
    <row r="199" s="305" customFormat="1" x14ac:dyDescent="0.2"/>
    <row r="200" s="305" customFormat="1" x14ac:dyDescent="0.2"/>
    <row r="201" s="305" customFormat="1" x14ac:dyDescent="0.2"/>
    <row r="202" s="305" customFormat="1" x14ac:dyDescent="0.2"/>
    <row r="203" s="305" customFormat="1" x14ac:dyDescent="0.2"/>
    <row r="204" s="305" customFormat="1" x14ac:dyDescent="0.2"/>
    <row r="205" s="305" customFormat="1" x14ac:dyDescent="0.2"/>
    <row r="206" s="305" customFormat="1" x14ac:dyDescent="0.2"/>
    <row r="207" s="305" customFormat="1" x14ac:dyDescent="0.2"/>
    <row r="208" s="305" customFormat="1" x14ac:dyDescent="0.2"/>
    <row r="209" s="305" customFormat="1" x14ac:dyDescent="0.2"/>
    <row r="210" s="305" customFormat="1" x14ac:dyDescent="0.2"/>
    <row r="211" s="305" customFormat="1" x14ac:dyDescent="0.2"/>
    <row r="212" s="305" customFormat="1" x14ac:dyDescent="0.2"/>
    <row r="213" s="305" customFormat="1" x14ac:dyDescent="0.2"/>
    <row r="214" s="305" customFormat="1" x14ac:dyDescent="0.2"/>
    <row r="215" s="305" customFormat="1" x14ac:dyDescent="0.2"/>
    <row r="216" s="305" customFormat="1" x14ac:dyDescent="0.2"/>
    <row r="217" s="305" customFormat="1" x14ac:dyDescent="0.2"/>
    <row r="218" s="305" customFormat="1" x14ac:dyDescent="0.2"/>
    <row r="219" s="305" customFormat="1" x14ac:dyDescent="0.2"/>
    <row r="220" s="305" customFormat="1" x14ac:dyDescent="0.2"/>
    <row r="221" s="305" customFormat="1" x14ac:dyDescent="0.2"/>
    <row r="222" s="305" customFormat="1" x14ac:dyDescent="0.2"/>
    <row r="223" s="305" customFormat="1" x14ac:dyDescent="0.2"/>
    <row r="224" s="305" customFormat="1" x14ac:dyDescent="0.2"/>
    <row r="225" s="305" customFormat="1" x14ac:dyDescent="0.2"/>
    <row r="226" s="305" customFormat="1" x14ac:dyDescent="0.2"/>
    <row r="227" s="305" customFormat="1" x14ac:dyDescent="0.2"/>
    <row r="228" s="305" customFormat="1" x14ac:dyDescent="0.2"/>
    <row r="229" s="305" customFormat="1" x14ac:dyDescent="0.2"/>
    <row r="230" s="305" customFormat="1" x14ac:dyDescent="0.2"/>
    <row r="231" s="305" customFormat="1" x14ac:dyDescent="0.2"/>
    <row r="232" s="305" customFormat="1" x14ac:dyDescent="0.2"/>
    <row r="233" s="305" customFormat="1" x14ac:dyDescent="0.2"/>
    <row r="234" s="305" customFormat="1" x14ac:dyDescent="0.2"/>
    <row r="235" s="305" customFormat="1" x14ac:dyDescent="0.2"/>
    <row r="236" s="305" customFormat="1" x14ac:dyDescent="0.2"/>
    <row r="237" s="305" customFormat="1" x14ac:dyDescent="0.2"/>
    <row r="238" s="305" customFormat="1" x14ac:dyDescent="0.2"/>
    <row r="239" s="305" customFormat="1" x14ac:dyDescent="0.2"/>
    <row r="240" s="305" customFormat="1" x14ac:dyDescent="0.2"/>
    <row r="241" s="305" customFormat="1" x14ac:dyDescent="0.2"/>
    <row r="242" s="305" customFormat="1" x14ac:dyDescent="0.2"/>
    <row r="243" s="305" customFormat="1" x14ac:dyDescent="0.2"/>
    <row r="244" s="305" customFormat="1" x14ac:dyDescent="0.2"/>
    <row r="245" s="305" customFormat="1" x14ac:dyDescent="0.2"/>
    <row r="246" s="305" customFormat="1" x14ac:dyDescent="0.2"/>
    <row r="247" s="305" customFormat="1" x14ac:dyDescent="0.2"/>
    <row r="248" s="305" customFormat="1" x14ac:dyDescent="0.2"/>
    <row r="249" s="305" customFormat="1" x14ac:dyDescent="0.2"/>
    <row r="250" s="305" customFormat="1" x14ac:dyDescent="0.2"/>
    <row r="251" s="305" customFormat="1" x14ac:dyDescent="0.2"/>
    <row r="252" s="305" customFormat="1" x14ac:dyDescent="0.2"/>
    <row r="253" s="305" customFormat="1" x14ac:dyDescent="0.2"/>
    <row r="254" s="305" customFormat="1" x14ac:dyDescent="0.2"/>
    <row r="255" s="305" customFormat="1" x14ac:dyDescent="0.2"/>
    <row r="256" s="305" customFormat="1" x14ac:dyDescent="0.2"/>
    <row r="257" s="305" customFormat="1" x14ac:dyDescent="0.2"/>
    <row r="258" s="305" customFormat="1" x14ac:dyDescent="0.2"/>
    <row r="259" s="305" customFormat="1" x14ac:dyDescent="0.2"/>
    <row r="260" s="305" customFormat="1" x14ac:dyDescent="0.2"/>
    <row r="261" s="305" customFormat="1" x14ac:dyDescent="0.2"/>
    <row r="262" s="305" customFormat="1" x14ac:dyDescent="0.2"/>
    <row r="263" s="305" customFormat="1" x14ac:dyDescent="0.2"/>
    <row r="264" s="305" customFormat="1" x14ac:dyDescent="0.2"/>
    <row r="265" s="305" customFormat="1" x14ac:dyDescent="0.2"/>
    <row r="266" s="305" customFormat="1" x14ac:dyDescent="0.2"/>
    <row r="267" s="305" customFormat="1" x14ac:dyDescent="0.2"/>
    <row r="268" s="305" customFormat="1" x14ac:dyDescent="0.2"/>
    <row r="269" s="305" customFormat="1" x14ac:dyDescent="0.2"/>
    <row r="270" s="305" customFormat="1" x14ac:dyDescent="0.2"/>
    <row r="271" s="305" customFormat="1" x14ac:dyDescent="0.2"/>
    <row r="272" s="305" customFormat="1" x14ac:dyDescent="0.2"/>
    <row r="273" s="305" customFormat="1" x14ac:dyDescent="0.2"/>
    <row r="274" s="305" customFormat="1" x14ac:dyDescent="0.2"/>
    <row r="275" s="305" customFormat="1" x14ac:dyDescent="0.2"/>
    <row r="276" s="305" customFormat="1" x14ac:dyDescent="0.2"/>
    <row r="277" s="305" customFormat="1" x14ac:dyDescent="0.2"/>
    <row r="278" s="305" customFormat="1" x14ac:dyDescent="0.2"/>
    <row r="279" s="305" customFormat="1" x14ac:dyDescent="0.2"/>
    <row r="280" s="305" customFormat="1" x14ac:dyDescent="0.2"/>
    <row r="281" s="305" customFormat="1" x14ac:dyDescent="0.2"/>
    <row r="282" s="305" customFormat="1" x14ac:dyDescent="0.2"/>
    <row r="283" s="305" customFormat="1" x14ac:dyDescent="0.2"/>
    <row r="284" s="305" customFormat="1" x14ac:dyDescent="0.2"/>
    <row r="285" s="305" customFormat="1" x14ac:dyDescent="0.2"/>
    <row r="286" s="305" customFormat="1" x14ac:dyDescent="0.2"/>
    <row r="287" s="305" customFormat="1" x14ac:dyDescent="0.2"/>
    <row r="288" s="305" customFormat="1" x14ac:dyDescent="0.2"/>
    <row r="289" s="305" customFormat="1" x14ac:dyDescent="0.2"/>
    <row r="290" s="305" customFormat="1" x14ac:dyDescent="0.2"/>
    <row r="291" s="305" customFormat="1" x14ac:dyDescent="0.2"/>
    <row r="292" s="305" customFormat="1" x14ac:dyDescent="0.2"/>
    <row r="293" s="305" customFormat="1" x14ac:dyDescent="0.2"/>
    <row r="294" s="305" customFormat="1" x14ac:dyDescent="0.2"/>
    <row r="295" s="305" customFormat="1" x14ac:dyDescent="0.2"/>
    <row r="296" s="305" customFormat="1" x14ac:dyDescent="0.2"/>
    <row r="297" s="305" customFormat="1" x14ac:dyDescent="0.2"/>
    <row r="298" s="305" customFormat="1" x14ac:dyDescent="0.2"/>
    <row r="299" s="305" customFormat="1" x14ac:dyDescent="0.2"/>
    <row r="300" s="305" customFormat="1" x14ac:dyDescent="0.2"/>
    <row r="301" s="305" customFormat="1" x14ac:dyDescent="0.2"/>
    <row r="302" s="305" customFormat="1" x14ac:dyDescent="0.2"/>
    <row r="303" s="305" customFormat="1" x14ac:dyDescent="0.2"/>
    <row r="304" s="305" customFormat="1" x14ac:dyDescent="0.2"/>
    <row r="305" s="305" customFormat="1" x14ac:dyDescent="0.2"/>
    <row r="306" s="305" customFormat="1" x14ac:dyDescent="0.2"/>
    <row r="307" s="305" customFormat="1" x14ac:dyDescent="0.2"/>
    <row r="308" s="305" customFormat="1" x14ac:dyDescent="0.2"/>
    <row r="309" s="305" customFormat="1" x14ac:dyDescent="0.2"/>
    <row r="310" s="305" customFormat="1" x14ac:dyDescent="0.2"/>
    <row r="311" s="305" customFormat="1" x14ac:dyDescent="0.2"/>
    <row r="312" s="305" customFormat="1" x14ac:dyDescent="0.2"/>
    <row r="313" s="305" customFormat="1" x14ac:dyDescent="0.2"/>
    <row r="314" s="305" customFormat="1" x14ac:dyDescent="0.2"/>
    <row r="315" s="305" customFormat="1" x14ac:dyDescent="0.2"/>
    <row r="316" s="305" customFormat="1" x14ac:dyDescent="0.2"/>
    <row r="317" s="305" customFormat="1" x14ac:dyDescent="0.2"/>
    <row r="318" s="305" customFormat="1" x14ac:dyDescent="0.2"/>
    <row r="319" s="305" customFormat="1" x14ac:dyDescent="0.2"/>
    <row r="320" s="305" customFormat="1" x14ac:dyDescent="0.2"/>
    <row r="321" s="305" customFormat="1" x14ac:dyDescent="0.2"/>
    <row r="322" s="305" customFormat="1" x14ac:dyDescent="0.2"/>
    <row r="323" s="305" customFormat="1" x14ac:dyDescent="0.2"/>
    <row r="324" s="305" customFormat="1" x14ac:dyDescent="0.2"/>
    <row r="325" s="305" customFormat="1" x14ac:dyDescent="0.2"/>
    <row r="326" s="305" customFormat="1" x14ac:dyDescent="0.2"/>
    <row r="327" s="305" customFormat="1" x14ac:dyDescent="0.2"/>
    <row r="328" s="305" customFormat="1" x14ac:dyDescent="0.2"/>
    <row r="329" s="305" customFormat="1" x14ac:dyDescent="0.2"/>
    <row r="330" s="305" customFormat="1" x14ac:dyDescent="0.2"/>
    <row r="331" s="305" customFormat="1" x14ac:dyDescent="0.2"/>
    <row r="332" s="305" customFormat="1" x14ac:dyDescent="0.2"/>
    <row r="333" s="305" customFormat="1" x14ac:dyDescent="0.2"/>
    <row r="334" s="305" customFormat="1" x14ac:dyDescent="0.2"/>
    <row r="335" s="305" customFormat="1" x14ac:dyDescent="0.2"/>
    <row r="336" s="305" customFormat="1" x14ac:dyDescent="0.2"/>
    <row r="337" s="305" customFormat="1" x14ac:dyDescent="0.2"/>
    <row r="338" s="305" customFormat="1" x14ac:dyDescent="0.2"/>
    <row r="339" s="305" customFormat="1" x14ac:dyDescent="0.2"/>
    <row r="340" s="305" customFormat="1" x14ac:dyDescent="0.2"/>
    <row r="341" s="305" customFormat="1" x14ac:dyDescent="0.2"/>
    <row r="342" s="305" customFormat="1" x14ac:dyDescent="0.2"/>
    <row r="343" s="305" customFormat="1" x14ac:dyDescent="0.2"/>
    <row r="344" s="305" customFormat="1" x14ac:dyDescent="0.2"/>
    <row r="345" s="305" customFormat="1" x14ac:dyDescent="0.2"/>
    <row r="346" s="305" customFormat="1" x14ac:dyDescent="0.2"/>
    <row r="347" s="305" customFormat="1" x14ac:dyDescent="0.2"/>
    <row r="348" s="305" customFormat="1" x14ac:dyDescent="0.2"/>
    <row r="349" s="305" customFormat="1" x14ac:dyDescent="0.2"/>
    <row r="350" s="305" customFormat="1" x14ac:dyDescent="0.2"/>
    <row r="351" s="305" customFormat="1" x14ac:dyDescent="0.2"/>
    <row r="352" s="305" customFormat="1" x14ac:dyDescent="0.2"/>
    <row r="353" s="305" customFormat="1" x14ac:dyDescent="0.2"/>
    <row r="354" s="305" customFormat="1" x14ac:dyDescent="0.2"/>
    <row r="355" s="305" customFormat="1" x14ac:dyDescent="0.2"/>
    <row r="356" s="305" customFormat="1" x14ac:dyDescent="0.2"/>
    <row r="357" s="305" customFormat="1" x14ac:dyDescent="0.2"/>
    <row r="358" s="305" customFormat="1" x14ac:dyDescent="0.2"/>
    <row r="359" s="305" customFormat="1" x14ac:dyDescent="0.2"/>
    <row r="360" s="305" customFormat="1" x14ac:dyDescent="0.2"/>
    <row r="361" s="305" customFormat="1" x14ac:dyDescent="0.2"/>
    <row r="362" s="305" customFormat="1" x14ac:dyDescent="0.2"/>
    <row r="363" s="305" customFormat="1" x14ac:dyDescent="0.2"/>
    <row r="364" s="305" customFormat="1" x14ac:dyDescent="0.2"/>
    <row r="365" s="305" customFormat="1" x14ac:dyDescent="0.2"/>
    <row r="366" s="305" customFormat="1" x14ac:dyDescent="0.2"/>
    <row r="367" s="305" customFormat="1" x14ac:dyDescent="0.2"/>
    <row r="368" s="305" customFormat="1" x14ac:dyDescent="0.2"/>
    <row r="369" s="305" customFormat="1" x14ac:dyDescent="0.2"/>
    <row r="370" s="305" customFormat="1" x14ac:dyDescent="0.2"/>
    <row r="371" s="305" customFormat="1" x14ac:dyDescent="0.2"/>
    <row r="372" s="305" customFormat="1" x14ac:dyDescent="0.2"/>
    <row r="373" s="305" customFormat="1" x14ac:dyDescent="0.2"/>
    <row r="374" s="305" customFormat="1" x14ac:dyDescent="0.2"/>
    <row r="375" s="305" customFormat="1" x14ac:dyDescent="0.2"/>
    <row r="376" s="305" customFormat="1" x14ac:dyDescent="0.2"/>
    <row r="377" s="305" customFormat="1" x14ac:dyDescent="0.2"/>
    <row r="378" s="305" customFormat="1" x14ac:dyDescent="0.2"/>
    <row r="379" s="305" customFormat="1" x14ac:dyDescent="0.2"/>
    <row r="380" s="305" customFormat="1" x14ac:dyDescent="0.2"/>
    <row r="381" s="305" customFormat="1" x14ac:dyDescent="0.2"/>
    <row r="382" s="305" customFormat="1" x14ac:dyDescent="0.2"/>
    <row r="383" s="305" customFormat="1" x14ac:dyDescent="0.2"/>
    <row r="384" s="305" customFormat="1" x14ac:dyDescent="0.2"/>
    <row r="385" s="305" customFormat="1" x14ac:dyDescent="0.2"/>
    <row r="386" s="305" customFormat="1" x14ac:dyDescent="0.2"/>
    <row r="387" s="305" customFormat="1" x14ac:dyDescent="0.2"/>
    <row r="388" s="305" customFormat="1" x14ac:dyDescent="0.2"/>
    <row r="389" s="305" customFormat="1" x14ac:dyDescent="0.2"/>
    <row r="390" s="305" customFormat="1" x14ac:dyDescent="0.2"/>
    <row r="391" s="305" customFormat="1" x14ac:dyDescent="0.2"/>
    <row r="392" s="305" customFormat="1" x14ac:dyDescent="0.2"/>
    <row r="393" s="305" customFormat="1" x14ac:dyDescent="0.2"/>
    <row r="394" s="305" customFormat="1" x14ac:dyDescent="0.2"/>
    <row r="395" s="305" customFormat="1" x14ac:dyDescent="0.2"/>
    <row r="396" s="305" customFormat="1" x14ac:dyDescent="0.2"/>
    <row r="397" s="305" customFormat="1" x14ac:dyDescent="0.2"/>
    <row r="398" s="305" customFormat="1" x14ac:dyDescent="0.2"/>
    <row r="399" s="305" customFormat="1" x14ac:dyDescent="0.2"/>
    <row r="400" s="305" customFormat="1" x14ac:dyDescent="0.2"/>
    <row r="401" s="305" customFormat="1" x14ac:dyDescent="0.2"/>
    <row r="402" s="305" customFormat="1" x14ac:dyDescent="0.2"/>
    <row r="403" s="305" customFormat="1" x14ac:dyDescent="0.2"/>
    <row r="404" s="305" customFormat="1" x14ac:dyDescent="0.2"/>
    <row r="405" s="305" customFormat="1" x14ac:dyDescent="0.2"/>
    <row r="406" s="305" customFormat="1" x14ac:dyDescent="0.2"/>
    <row r="407" s="305" customFormat="1" x14ac:dyDescent="0.2"/>
  </sheetData>
  <sheetProtection algorithmName="SHA-512" hashValue="uVqbNLTvzln17V2rudZDgahAq5VAjVaZbVo1Hfl4m4Vb8h9ec4EeGbO8LRfe+Jd3pPyWfF/MJYCY2vFXUHTmXQ==" saltValue="J9kvaHtcI0uHDJ0Rs+c3UQ==" spinCount="100000" sheet="1" formatCells="0" formatColumns="0" formatRows="0" insertColumns="0" insertRows="0" insertHyperlinks="0" deleteColumns="0" deleteRows="0" sort="0" autoFilter="0" pivotTables="0"/>
  <mergeCells count="19">
    <mergeCell ref="H5:I5"/>
    <mergeCell ref="J5:K5"/>
    <mergeCell ref="A1:B1"/>
    <mergeCell ref="D1:U1"/>
    <mergeCell ref="A4:C4"/>
    <mergeCell ref="A5:A6"/>
    <mergeCell ref="B5:B6"/>
    <mergeCell ref="C5:C6"/>
    <mergeCell ref="D5:E5"/>
    <mergeCell ref="F5:G5"/>
    <mergeCell ref="C3:F3"/>
    <mergeCell ref="H3:J3"/>
    <mergeCell ref="X5:Y5"/>
    <mergeCell ref="L5:M5"/>
    <mergeCell ref="N5:O5"/>
    <mergeCell ref="P5:Q5"/>
    <mergeCell ref="R5:S5"/>
    <mergeCell ref="T5:U5"/>
    <mergeCell ref="V5:W5"/>
  </mergeCells>
  <conditionalFormatting sqref="F11:G11">
    <cfRule type="containsText" dxfId="122" priority="4" stopIfTrue="1" operator="containsText" text="PĀRSNIEGTAS IZMAKSAS">
      <formula>NOT(ISERROR(SEARCH("PĀRSNIEGTAS IZMAKSAS",F11)))</formula>
    </cfRule>
  </conditionalFormatting>
  <conditionalFormatting sqref="F16:G16">
    <cfRule type="containsText" dxfId="121" priority="3" stopIfTrue="1" operator="containsText" text="PĀRSNIEGTAS IZMAKSAS">
      <formula>NOT(ISERROR(SEARCH("PĀRSNIEGTAS IZMAKSAS",F16)))</formula>
    </cfRule>
  </conditionalFormatting>
  <conditionalFormatting sqref="D38">
    <cfRule type="containsText" dxfId="120" priority="2" stopIfTrue="1" operator="containsText" text="PĀRSNIEGTAS IZMAKSAS">
      <formula>NOT(ISERROR(SEARCH("PĀRSNIEGTAS IZMAKSAS",D38)))</formula>
    </cfRule>
  </conditionalFormatting>
  <conditionalFormatting sqref="F8:G8 D7:D36">
    <cfRule type="containsText" dxfId="119" priority="6" stopIfTrue="1" operator="containsText" text="PĀRSNIEGTAS IZMAKSAS">
      <formula>NOT(ISERROR(SEARCH("PĀRSNIEGTAS IZMAKSAS",D7)))</formula>
    </cfRule>
  </conditionalFormatting>
  <conditionalFormatting sqref="J5:Y5">
    <cfRule type="cellIs" dxfId="118" priority="5" operator="equal">
      <formula>"x"</formula>
    </cfRule>
  </conditionalFormatting>
  <conditionalFormatting sqref="D37">
    <cfRule type="containsText" dxfId="117" priority="1" stopIfTrue="1" operator="containsText" text="PĀRSNIEGTAS IZMAKSAS">
      <formula>NOT(ISERROR(SEARCH("PĀRSNIEGTAS IZMAKSAS",D37)))</formula>
    </cfRule>
  </conditionalFormatting>
  <hyperlinks>
    <hyperlink ref="AF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Izvēlies projekta iesniedzējam atbilstošu valsts budžeta dotācijas īpatsvaru" xr:uid="{24502D55-C16D-42FC-97F6-9DFA9C3336B9}">
          <x14:formula1>
            <xm:f>Dati!$T$2:$T$7</xm:f>
          </x14:formula1>
          <xm:sqref>AE3</xm:sqref>
        </x14:dataValidation>
        <x14:dataValidation type="list" allowBlank="1" showInputMessage="1" showErrorMessage="1" promptTitle="Izvēlies atbilstošu likmi" xr:uid="{1B5C882A-B252-44A4-85D5-94B9CB693D23}">
          <x14:formula1>
            <xm:f>Dati!$N$3:$N$14</xm:f>
          </x14:formula1>
          <xm:sqref>C7 C22:C36 C17:C20 C12:C15 C9:C10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433AEC60C4E504E90DC491E27C910DB" ma:contentTypeVersion="15" ma:contentTypeDescription="Izveidot jaunu dokumentu." ma:contentTypeScope="" ma:versionID="022e5a9b1831b21e89de2cde83b138b3">
  <xsd:schema xmlns:xsd="http://www.w3.org/2001/XMLSchema" xmlns:xs="http://www.w3.org/2001/XMLSchema" xmlns:p="http://schemas.microsoft.com/office/2006/metadata/properties" xmlns:ns2="071870c0-76d0-405c-8f5a-8c5a6110650f" xmlns:ns3="97ad5a38-d7de-4b51-9c9d-6f1c61b32969" targetNamespace="http://schemas.microsoft.com/office/2006/metadata/properties" ma:root="true" ma:fieldsID="916bf6de1373f62267d3ea407d059840" ns2:_="" ns3:_="">
    <xsd:import namespace="071870c0-76d0-405c-8f5a-8c5a6110650f"/>
    <xsd:import namespace="97ad5a38-d7de-4b51-9c9d-6f1c61b3296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870c0-76d0-405c-8f5a-8c5a61106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ad5a38-d7de-4b51-9c9d-6f1c61b32969"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TaxCatchAll" ma:index="22" nillable="true" ma:displayName="Taxonomy Catch All Column" ma:hidden="true" ma:list="{e9adec27-2729-43c5-a5e2-722e95714ac8}" ma:internalName="TaxCatchAll" ma:showField="CatchAllData" ma:web="97ad5a38-d7de-4b51-9c9d-6f1c61b3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7E94A9-ED73-4FF1-98F3-C8DC334BD179}"/>
</file>

<file path=customXml/itemProps2.xml><?xml version="1.0" encoding="utf-8"?>
<ds:datastoreItem xmlns:ds="http://schemas.openxmlformats.org/officeDocument/2006/customXml" ds:itemID="{81B42CB5-4278-4B7F-9B9B-14855F283D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Atbalsts-14.vai 41.p.</vt:lpstr>
      <vt:lpstr>1.3.2. Atbalsts-14.vai 41.p.</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PIV piel. Fin.plans</vt:lpstr>
      <vt:lpstr>10. DL PIV piel. Budz.kops.</vt:lpstr>
      <vt:lpstr>11. DL PIV 4.pielikums</vt:lpstr>
      <vt:lpstr>12. AL budžets kopā</vt:lpstr>
      <vt:lpstr>13.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Jānis Pērkons</cp:lastModifiedBy>
  <cp:lastPrinted>2021-09-03T12:57:53Z</cp:lastPrinted>
  <dcterms:created xsi:type="dcterms:W3CDTF">2021-09-03T12:41:26Z</dcterms:created>
  <dcterms:modified xsi:type="dcterms:W3CDTF">2022-10-07T10:48:23Z</dcterms:modified>
</cp:coreProperties>
</file>