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cflagovlv-my.sharepoint.com/personal/ilze_lodzina_cfla_gov_lv/Documents/Desktop/"/>
    </mc:Choice>
  </mc:AlternateContent>
  <xr:revisionPtr revIDLastSave="0" documentId="8_{C6FDB371-B4E0-4D1A-A334-DEB540A80040}" xr6:coauthVersionLast="47" xr6:coauthVersionMax="47" xr10:uidLastSave="{00000000-0000-0000-0000-000000000000}"/>
  <bookViews>
    <workbookView xWindow="-3372" yWindow="-16128" windowWidth="23040" windowHeight="12120" tabRatio="735"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5" i="32" l="1"/>
  <c r="B144" i="32"/>
  <c r="B162" i="32"/>
  <c r="D160" i="32"/>
  <c r="D31" i="32"/>
  <c r="D161" i="32"/>
  <c r="D177" i="32"/>
  <c r="D147" i="32"/>
  <c r="F95" i="32"/>
  <c r="F161" i="32"/>
  <c r="F144" i="32"/>
  <c r="H142" i="32"/>
  <c r="H161" i="32"/>
  <c r="H177" i="32"/>
  <c r="H147" i="32"/>
  <c r="J47" i="32"/>
  <c r="J32" i="32"/>
  <c r="J48" i="32"/>
  <c r="J213" i="32"/>
  <c r="L31" i="32"/>
  <c r="L47" i="32"/>
  <c r="L96" i="32"/>
  <c r="N94" i="32"/>
  <c r="N161" i="32"/>
  <c r="N96" i="32"/>
  <c r="N210" i="32"/>
  <c r="P94" i="32"/>
  <c r="P208" i="32"/>
  <c r="P32" i="32"/>
  <c r="P96" i="32"/>
  <c r="P162" i="32"/>
  <c r="R94" i="32"/>
  <c r="R160" i="32"/>
  <c r="R143" i="32"/>
  <c r="R162" i="32"/>
  <c r="H13" i="5"/>
  <c r="H24" i="5"/>
  <c r="H27" i="5"/>
  <c r="B52" i="26"/>
  <c r="H26" i="5"/>
  <c r="H29" i="5"/>
  <c r="I13" i="5"/>
  <c r="I24" i="5"/>
  <c r="I26" i="5"/>
  <c r="I29" i="5"/>
  <c r="H13" i="9"/>
  <c r="H24" i="9"/>
  <c r="H26" i="9"/>
  <c r="H29" i="9"/>
  <c r="I13" i="9"/>
  <c r="I24" i="9"/>
  <c r="I26" i="9"/>
  <c r="I29" i="9"/>
  <c r="H13" i="14"/>
  <c r="H24" i="14"/>
  <c r="H26" i="14"/>
  <c r="H29" i="14"/>
  <c r="I13" i="14"/>
  <c r="I24" i="14"/>
  <c r="I26" i="14"/>
  <c r="I29" i="14"/>
  <c r="H36" i="23"/>
  <c r="J13" i="5"/>
  <c r="J24" i="5"/>
  <c r="J26" i="5"/>
  <c r="J29" i="5"/>
  <c r="K13" i="5"/>
  <c r="K24" i="5"/>
  <c r="K26" i="5"/>
  <c r="K29" i="5"/>
  <c r="J13" i="9"/>
  <c r="J24" i="9"/>
  <c r="J26" i="9"/>
  <c r="J29" i="9"/>
  <c r="K13" i="9"/>
  <c r="K24" i="9"/>
  <c r="K26" i="9"/>
  <c r="K29" i="9"/>
  <c r="J13" i="14"/>
  <c r="J24" i="14"/>
  <c r="J26" i="14"/>
  <c r="J29" i="14"/>
  <c r="K13" i="14"/>
  <c r="K24" i="14"/>
  <c r="K26" i="14"/>
  <c r="K29" i="14"/>
  <c r="I36" i="23"/>
  <c r="L13" i="5"/>
  <c r="L24" i="5"/>
  <c r="L26" i="5"/>
  <c r="L29" i="5"/>
  <c r="M13" i="5"/>
  <c r="M24" i="5"/>
  <c r="M26" i="5"/>
  <c r="M29" i="5"/>
  <c r="L13" i="9"/>
  <c r="L24" i="9"/>
  <c r="L26" i="9"/>
  <c r="L29" i="9"/>
  <c r="M13" i="9"/>
  <c r="M24" i="9"/>
  <c r="M26" i="9"/>
  <c r="M29" i="9"/>
  <c r="L13" i="14"/>
  <c r="L24" i="14"/>
  <c r="L26" i="14"/>
  <c r="L29" i="14"/>
  <c r="M13" i="14"/>
  <c r="M24" i="14"/>
  <c r="M26" i="14"/>
  <c r="M29" i="14"/>
  <c r="J36" i="23"/>
  <c r="N13" i="5"/>
  <c r="N24" i="5"/>
  <c r="N26" i="5"/>
  <c r="N29" i="5"/>
  <c r="O13" i="5"/>
  <c r="O24" i="5"/>
  <c r="O26" i="5"/>
  <c r="O29" i="5"/>
  <c r="N13" i="9"/>
  <c r="N24" i="9"/>
  <c r="N26" i="9"/>
  <c r="N29" i="9"/>
  <c r="O13" i="9"/>
  <c r="O24" i="9"/>
  <c r="O26" i="9"/>
  <c r="O29" i="9"/>
  <c r="N13" i="14"/>
  <c r="N24" i="14"/>
  <c r="N26" i="14"/>
  <c r="N29" i="14"/>
  <c r="O13" i="14"/>
  <c r="O24" i="14"/>
  <c r="O26" i="14"/>
  <c r="O29" i="14"/>
  <c r="K36" i="23"/>
  <c r="P13" i="5"/>
  <c r="P24" i="5"/>
  <c r="P26" i="5"/>
  <c r="P29" i="5"/>
  <c r="Q13" i="5"/>
  <c r="Q24" i="5"/>
  <c r="Q26" i="5"/>
  <c r="Q29" i="5"/>
  <c r="P13" i="9"/>
  <c r="P24" i="9"/>
  <c r="P26" i="9"/>
  <c r="P29" i="9"/>
  <c r="Q13" i="9"/>
  <c r="Q24" i="9"/>
  <c r="Q26" i="9"/>
  <c r="Q29" i="9"/>
  <c r="P13" i="14"/>
  <c r="P24" i="14"/>
  <c r="P26" i="14"/>
  <c r="P29" i="14"/>
  <c r="Q13" i="14"/>
  <c r="Q24" i="14"/>
  <c r="Q26" i="14"/>
  <c r="Q29" i="14"/>
  <c r="L36" i="23"/>
  <c r="R13" i="5"/>
  <c r="R24" i="5"/>
  <c r="R26" i="5"/>
  <c r="R29" i="5"/>
  <c r="S13" i="5"/>
  <c r="S24" i="5"/>
  <c r="S26" i="5"/>
  <c r="S29" i="5"/>
  <c r="R13" i="14"/>
  <c r="R24" i="14"/>
  <c r="R26" i="14"/>
  <c r="R29" i="14"/>
  <c r="S13" i="14"/>
  <c r="S24" i="14"/>
  <c r="S26" i="14"/>
  <c r="S29" i="14"/>
  <c r="M36" i="23"/>
  <c r="T13" i="14"/>
  <c r="T24" i="14"/>
  <c r="T26" i="14"/>
  <c r="T29" i="14"/>
  <c r="N36" i="23"/>
  <c r="F36" i="23"/>
  <c r="E36" i="27" s="1"/>
  <c r="E42" i="27" s="1"/>
  <c r="E43" i="27" s="1"/>
  <c r="F13" i="11"/>
  <c r="G13" i="11"/>
  <c r="D13" i="11"/>
  <c r="F13" i="15"/>
  <c r="G13" i="15"/>
  <c r="D13" i="15"/>
  <c r="T29" i="28"/>
  <c r="U29" i="28"/>
  <c r="V29" i="28" s="1"/>
  <c r="W29" i="28" s="1"/>
  <c r="X29" i="28" s="1"/>
  <c r="Y29" i="28" s="1"/>
  <c r="Z29" i="28" s="1"/>
  <c r="AA29" i="28" s="1"/>
  <c r="AB29" i="28" s="1"/>
  <c r="AC29" i="28" s="1"/>
  <c r="AD29" i="28" s="1"/>
  <c r="AE29" i="28" s="1"/>
  <c r="AF29" i="28" s="1"/>
  <c r="AG29" i="28" s="1"/>
  <c r="AH29" i="28" s="1"/>
  <c r="T29" i="7"/>
  <c r="V8" i="23"/>
  <c r="V26" i="23"/>
  <c r="K9" i="7"/>
  <c r="J8" i="18" s="1"/>
  <c r="L9" i="7"/>
  <c r="M9" i="7"/>
  <c r="N9" i="7"/>
  <c r="O9" i="7"/>
  <c r="P9" i="7"/>
  <c r="Q9" i="7"/>
  <c r="S7" i="23" s="1"/>
  <c r="T7" i="25" s="1"/>
  <c r="R9" i="7"/>
  <c r="Q8" i="18" s="1"/>
  <c r="S9" i="7"/>
  <c r="R8" i="18" s="1"/>
  <c r="T9" i="7"/>
  <c r="U9" i="7"/>
  <c r="K16" i="7"/>
  <c r="J19" i="18" s="1"/>
  <c r="L16" i="7"/>
  <c r="M16" i="7"/>
  <c r="N16" i="7"/>
  <c r="O16" i="7"/>
  <c r="P16" i="7"/>
  <c r="O19" i="18" s="1"/>
  <c r="Q16" i="7"/>
  <c r="R16" i="7"/>
  <c r="S16" i="7"/>
  <c r="R19" i="18" s="1"/>
  <c r="T16" i="7"/>
  <c r="U16" i="7"/>
  <c r="V16" i="7"/>
  <c r="H27" i="9"/>
  <c r="B116" i="26"/>
  <c r="H27" i="14"/>
  <c r="B182" i="26"/>
  <c r="H24" i="3"/>
  <c r="B84" i="26"/>
  <c r="B77" i="26"/>
  <c r="H24" i="8"/>
  <c r="B100" i="26"/>
  <c r="B93" i="26"/>
  <c r="H24" i="11"/>
  <c r="B148" i="26"/>
  <c r="B153" i="26"/>
  <c r="B141" i="26"/>
  <c r="H24" i="13"/>
  <c r="B166" i="26"/>
  <c r="B159" i="26"/>
  <c r="H24" i="15"/>
  <c r="B214" i="26"/>
  <c r="B219" i="26"/>
  <c r="B207" i="26"/>
  <c r="H13" i="16"/>
  <c r="H24" i="16"/>
  <c r="H27" i="16"/>
  <c r="B232" i="26"/>
  <c r="B225" i="26"/>
  <c r="H13" i="17"/>
  <c r="H24" i="17"/>
  <c r="H27" i="17"/>
  <c r="B264" i="26"/>
  <c r="B257" i="26"/>
  <c r="J27" i="5"/>
  <c r="J27" i="9"/>
  <c r="J27" i="14"/>
  <c r="D182" i="26"/>
  <c r="J24" i="3"/>
  <c r="J24" i="8"/>
  <c r="J24" i="11"/>
  <c r="D148" i="26"/>
  <c r="D141" i="26" s="1"/>
  <c r="D153" i="26"/>
  <c r="J24" i="13"/>
  <c r="J24" i="15"/>
  <c r="J13" i="16"/>
  <c r="J24" i="16"/>
  <c r="J27" i="16"/>
  <c r="J13" i="17"/>
  <c r="J24" i="17"/>
  <c r="J27" i="17"/>
  <c r="D264" i="26"/>
  <c r="D257" i="26"/>
  <c r="L27" i="5"/>
  <c r="L27" i="9"/>
  <c r="F116" i="26"/>
  <c r="L27" i="14"/>
  <c r="L24" i="3"/>
  <c r="F84" i="26"/>
  <c r="F77" i="26" s="1"/>
  <c r="L24" i="8"/>
  <c r="F100" i="26"/>
  <c r="F93" i="26"/>
  <c r="L24" i="11"/>
  <c r="L24" i="13"/>
  <c r="F166" i="26"/>
  <c r="F159" i="26" s="1"/>
  <c r="F164" i="26" s="1"/>
  <c r="L24" i="15"/>
  <c r="L13" i="16"/>
  <c r="L24" i="16"/>
  <c r="L27" i="16"/>
  <c r="F232" i="26"/>
  <c r="F225" i="26"/>
  <c r="L13" i="17"/>
  <c r="L24" i="17"/>
  <c r="L27" i="17"/>
  <c r="F264" i="26"/>
  <c r="F257" i="26"/>
  <c r="N27" i="5"/>
  <c r="N27" i="9"/>
  <c r="N27" i="14"/>
  <c r="N24" i="3"/>
  <c r="N24" i="8"/>
  <c r="N24" i="11"/>
  <c r="N24" i="13"/>
  <c r="N24" i="15"/>
  <c r="N13" i="16"/>
  <c r="N24" i="16"/>
  <c r="N27" i="16"/>
  <c r="N13" i="17"/>
  <c r="N24" i="17"/>
  <c r="N27" i="17"/>
  <c r="P27" i="5"/>
  <c r="P27" i="9"/>
  <c r="P27" i="14"/>
  <c r="P24" i="3"/>
  <c r="P24" i="8"/>
  <c r="P24" i="11"/>
  <c r="P24" i="13"/>
  <c r="P24" i="15"/>
  <c r="P13" i="16"/>
  <c r="P24" i="16"/>
  <c r="P27" i="16"/>
  <c r="P13" i="17"/>
  <c r="P24" i="17"/>
  <c r="P27" i="17"/>
  <c r="R27" i="5"/>
  <c r="R27" i="14"/>
  <c r="R24" i="8"/>
  <c r="R24" i="13"/>
  <c r="R13" i="16"/>
  <c r="R24" i="16"/>
  <c r="R27" i="16"/>
  <c r="T27" i="14"/>
  <c r="T24" i="13"/>
  <c r="T13" i="16"/>
  <c r="T24" i="16"/>
  <c r="T27" i="16"/>
  <c r="T8" i="18"/>
  <c r="T19" i="18"/>
  <c r="U19" i="18"/>
  <c r="Q24" i="23"/>
  <c r="R24" i="23"/>
  <c r="S24" i="23"/>
  <c r="T24" i="23"/>
  <c r="U24" i="23"/>
  <c r="V24" i="23"/>
  <c r="W24" i="23"/>
  <c r="X24" i="23"/>
  <c r="Y24" i="23"/>
  <c r="Z24" i="23"/>
  <c r="AA24" i="23"/>
  <c r="AB24" i="23"/>
  <c r="AC24" i="23"/>
  <c r="AD24" i="23"/>
  <c r="AE24" i="23"/>
  <c r="AF24" i="23"/>
  <c r="AG24" i="23"/>
  <c r="AH24" i="23"/>
  <c r="AI24" i="23"/>
  <c r="AJ24" i="23"/>
  <c r="AK24" i="23"/>
  <c r="N28" i="7"/>
  <c r="M28" i="7"/>
  <c r="L28" i="7"/>
  <c r="K28" i="7"/>
  <c r="K27" i="7" s="1"/>
  <c r="J28" i="7"/>
  <c r="J27" i="7" s="1"/>
  <c r="I28" i="7"/>
  <c r="I27" i="7" s="1"/>
  <c r="H28" i="7"/>
  <c r="H27" i="7" s="1"/>
  <c r="G28" i="7"/>
  <c r="F28" i="7"/>
  <c r="F27" i="7" s="1"/>
  <c r="E9" i="19"/>
  <c r="L254" i="26"/>
  <c r="L222" i="26"/>
  <c r="L254" i="32"/>
  <c r="L222" i="32"/>
  <c r="Q24" i="3"/>
  <c r="H24" i="4"/>
  <c r="G10" i="9"/>
  <c r="C16" i="18"/>
  <c r="F49" i="28"/>
  <c r="G49" i="28"/>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AL8" i="19"/>
  <c r="AL9" i="19"/>
  <c r="AM9" i="19"/>
  <c r="AN9" i="19"/>
  <c r="AO9" i="19"/>
  <c r="AP9" i="19"/>
  <c r="AQ9" i="19"/>
  <c r="D9" i="19" s="1"/>
  <c r="D62" i="27" s="1"/>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40" i="19"/>
  <c r="AK8" i="19"/>
  <c r="AK9" i="19"/>
  <c r="C11" i="6"/>
  <c r="C12" i="6"/>
  <c r="C13" i="6"/>
  <c r="C14" i="6"/>
  <c r="C15" i="6"/>
  <c r="C10" i="6"/>
  <c r="D12" i="19"/>
  <c r="D11" i="19"/>
  <c r="D13" i="19"/>
  <c r="C28" i="25"/>
  <c r="D80" i="27"/>
  <c r="D81" i="27"/>
  <c r="D82" i="27"/>
  <c r="D83" i="27"/>
  <c r="D84" i="27"/>
  <c r="D85" i="27"/>
  <c r="D86" i="27"/>
  <c r="D87" i="27"/>
  <c r="D79" i="27"/>
  <c r="AA3" i="15"/>
  <c r="AA3" i="11"/>
  <c r="Q25" i="23"/>
  <c r="R25" i="23"/>
  <c r="S25" i="23"/>
  <c r="T25" i="23"/>
  <c r="U25" i="23"/>
  <c r="V25" i="23"/>
  <c r="W25" i="23"/>
  <c r="X25" i="23"/>
  <c r="Y25" i="23"/>
  <c r="Z25" i="23"/>
  <c r="AA25" i="23"/>
  <c r="AB25" i="23"/>
  <c r="AC25" i="23"/>
  <c r="AD25" i="23"/>
  <c r="AE25" i="23"/>
  <c r="AF25" i="23"/>
  <c r="AG25" i="23"/>
  <c r="AH25" i="23"/>
  <c r="AI25" i="23"/>
  <c r="AJ25" i="23"/>
  <c r="AK25"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4" i="32"/>
  <c r="X138" i="32"/>
  <c r="X138" i="26"/>
  <c r="D211" i="26"/>
  <c r="B211" i="26"/>
  <c r="P211" i="26"/>
  <c r="F211" i="26"/>
  <c r="R211" i="26"/>
  <c r="H211" i="26"/>
  <c r="J211" i="26"/>
  <c r="N211" i="26"/>
  <c r="L211" i="26"/>
  <c r="P145" i="26"/>
  <c r="R145" i="26"/>
  <c r="D145" i="26"/>
  <c r="B145" i="26"/>
  <c r="F145" i="26"/>
  <c r="H145" i="26"/>
  <c r="J145" i="26"/>
  <c r="L145" i="26"/>
  <c r="N145" i="26"/>
  <c r="AJ17" i="7"/>
  <c r="E50" i="28"/>
  <c r="E52" i="28" s="1"/>
  <c r="G34" i="28"/>
  <c r="F34" i="28"/>
  <c r="E34" i="28"/>
  <c r="D34" i="28"/>
  <c r="E39" i="28" s="1"/>
  <c r="AI49" i="19"/>
  <c r="AI52" i="19"/>
  <c r="AI51" i="19"/>
  <c r="AI50" i="19"/>
  <c r="L74" i="26"/>
  <c r="L26" i="26"/>
  <c r="L74" i="32"/>
  <c r="L26"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G35" i="27"/>
  <c r="A5" i="26"/>
  <c r="B21" i="26"/>
  <c r="A284" i="32"/>
  <c r="A283" i="32"/>
  <c r="A282" i="32"/>
  <c r="T281" i="32"/>
  <c r="A281" i="32"/>
  <c r="A280" i="32"/>
  <c r="A279" i="32"/>
  <c r="A278" i="32"/>
  <c r="A277" i="32"/>
  <c r="T276" i="32"/>
  <c r="A276" i="32"/>
  <c r="T275" i="32"/>
  <c r="A275" i="32"/>
  <c r="T274" i="32"/>
  <c r="A274" i="32"/>
  <c r="A273" i="32"/>
  <c r="L270" i="32"/>
  <c r="F270" i="32"/>
  <c r="W270" i="32"/>
  <c r="B270" i="32"/>
  <c r="A268" i="32"/>
  <c r="A267" i="32"/>
  <c r="A266" i="32"/>
  <c r="T265" i="32"/>
  <c r="A265" i="32"/>
  <c r="A264" i="32"/>
  <c r="A263" i="32"/>
  <c r="A262" i="32"/>
  <c r="A261" i="32"/>
  <c r="T260" i="32"/>
  <c r="A260" i="32"/>
  <c r="T259" i="32"/>
  <c r="A259" i="32"/>
  <c r="T258" i="32"/>
  <c r="A258" i="32"/>
  <c r="A257" i="32"/>
  <c r="F254" i="32"/>
  <c r="W254" i="32"/>
  <c r="B254" i="32"/>
  <c r="A252" i="32"/>
  <c r="A251" i="32"/>
  <c r="A250" i="32"/>
  <c r="T249" i="32"/>
  <c r="A249" i="32"/>
  <c r="A248" i="32"/>
  <c r="A247" i="32"/>
  <c r="A246" i="32"/>
  <c r="A245" i="32"/>
  <c r="T244" i="32"/>
  <c r="A244" i="32"/>
  <c r="T243" i="32"/>
  <c r="A243" i="32"/>
  <c r="T242" i="32"/>
  <c r="A242" i="32"/>
  <c r="A241" i="32"/>
  <c r="L238" i="32"/>
  <c r="F238" i="32"/>
  <c r="W238" i="32"/>
  <c r="B238" i="32"/>
  <c r="A236" i="32"/>
  <c r="A235" i="32"/>
  <c r="A234" i="32"/>
  <c r="T233" i="32"/>
  <c r="A233" i="32"/>
  <c r="A232" i="32"/>
  <c r="A231" i="32"/>
  <c r="A230" i="32"/>
  <c r="A229" i="32"/>
  <c r="T228" i="32"/>
  <c r="A228" i="32"/>
  <c r="T227" i="32"/>
  <c r="A227" i="32"/>
  <c r="T226" i="32"/>
  <c r="A226" i="32"/>
  <c r="A225" i="32"/>
  <c r="F222" i="32"/>
  <c r="W222" i="32"/>
  <c r="B222" i="32"/>
  <c r="A218" i="32"/>
  <c r="A217" i="32"/>
  <c r="A216" i="32"/>
  <c r="A215" i="32"/>
  <c r="A214" i="32"/>
  <c r="A213" i="32"/>
  <c r="A212" i="32"/>
  <c r="A211" i="32"/>
  <c r="A210" i="32"/>
  <c r="A209" i="32"/>
  <c r="A208" i="32"/>
  <c r="A207" i="32"/>
  <c r="L204" i="32"/>
  <c r="F204" i="32"/>
  <c r="W204" i="32"/>
  <c r="D209" i="32" s="1"/>
  <c r="B204" i="32"/>
  <c r="A202" i="32"/>
  <c r="A201" i="32"/>
  <c r="A200" i="32"/>
  <c r="T199" i="32"/>
  <c r="A199" i="32"/>
  <c r="A198" i="32"/>
  <c r="A197" i="32"/>
  <c r="A196" i="32"/>
  <c r="A195" i="32"/>
  <c r="T194" i="32"/>
  <c r="A194" i="32"/>
  <c r="T193" i="32"/>
  <c r="A193" i="32"/>
  <c r="T192" i="32"/>
  <c r="A192" i="32"/>
  <c r="A191" i="32"/>
  <c r="L188" i="32"/>
  <c r="F188" i="32"/>
  <c r="W188" i="32"/>
  <c r="B188" i="32"/>
  <c r="A186" i="32"/>
  <c r="A185" i="32"/>
  <c r="A184" i="32"/>
  <c r="T183" i="32"/>
  <c r="A183" i="32"/>
  <c r="A182" i="32"/>
  <c r="A181" i="32"/>
  <c r="A180" i="32"/>
  <c r="A179" i="32"/>
  <c r="A178" i="32"/>
  <c r="A177" i="32"/>
  <c r="A176" i="32"/>
  <c r="A175" i="32"/>
  <c r="F172" i="32"/>
  <c r="W172" i="32"/>
  <c r="B178" i="32" s="1"/>
  <c r="B172" i="32"/>
  <c r="A170" i="32"/>
  <c r="A169" i="32"/>
  <c r="T168" i="32"/>
  <c r="A168" i="32"/>
  <c r="A167" i="32"/>
  <c r="A166" i="32"/>
  <c r="T165" i="32"/>
  <c r="A165" i="32"/>
  <c r="A164" i="32"/>
  <c r="A163" i="32"/>
  <c r="A162" i="32"/>
  <c r="A161" i="32"/>
  <c r="A160" i="32"/>
  <c r="A159" i="32"/>
  <c r="L156" i="32"/>
  <c r="F156" i="32"/>
  <c r="W156" i="32"/>
  <c r="F162" i="32" s="1"/>
  <c r="B156" i="32"/>
  <c r="A152" i="32"/>
  <c r="A151" i="32"/>
  <c r="A150" i="32"/>
  <c r="A149" i="32"/>
  <c r="A148" i="32"/>
  <c r="A147" i="32"/>
  <c r="A146" i="32"/>
  <c r="A145" i="32"/>
  <c r="A144" i="32"/>
  <c r="A143" i="32"/>
  <c r="A142" i="32"/>
  <c r="A141" i="32"/>
  <c r="L138" i="32"/>
  <c r="F138" i="32"/>
  <c r="B138" i="32"/>
  <c r="A136" i="32"/>
  <c r="A135" i="32"/>
  <c r="A134" i="32"/>
  <c r="T133" i="32"/>
  <c r="A133" i="32"/>
  <c r="A132" i="32"/>
  <c r="A131" i="32"/>
  <c r="A130" i="32"/>
  <c r="A129" i="32"/>
  <c r="T128" i="32"/>
  <c r="A128" i="32"/>
  <c r="T127" i="32"/>
  <c r="A127" i="32"/>
  <c r="T126" i="32"/>
  <c r="A126" i="32"/>
  <c r="A125" i="32"/>
  <c r="L122" i="32"/>
  <c r="F122" i="32"/>
  <c r="W122" i="32"/>
  <c r="B122" i="32"/>
  <c r="A120" i="32"/>
  <c r="A119" i="32"/>
  <c r="A118" i="32"/>
  <c r="T117" i="32"/>
  <c r="A117" i="32"/>
  <c r="A116" i="32"/>
  <c r="A115" i="32"/>
  <c r="A114" i="32"/>
  <c r="A113" i="32"/>
  <c r="A112" i="32"/>
  <c r="A111" i="32"/>
  <c r="A110" i="32"/>
  <c r="A109" i="32"/>
  <c r="F106" i="32"/>
  <c r="W106" i="32"/>
  <c r="F111" i="32" s="1"/>
  <c r="B106" i="32"/>
  <c r="A104" i="32"/>
  <c r="A103" i="32"/>
  <c r="T102" i="32"/>
  <c r="A102" i="32"/>
  <c r="A101" i="32"/>
  <c r="A100" i="32"/>
  <c r="T99" i="32"/>
  <c r="A99" i="32"/>
  <c r="A98" i="32"/>
  <c r="A97" i="32"/>
  <c r="A96" i="32"/>
  <c r="A95" i="32"/>
  <c r="A94" i="32"/>
  <c r="A93" i="32"/>
  <c r="L90" i="32"/>
  <c r="F90" i="32"/>
  <c r="B90" i="32"/>
  <c r="A88" i="32"/>
  <c r="A87" i="32"/>
  <c r="A86" i="32"/>
  <c r="A85" i="32"/>
  <c r="A84" i="32"/>
  <c r="T83" i="32"/>
  <c r="A83" i="32"/>
  <c r="A82" i="32"/>
  <c r="A81" i="32"/>
  <c r="A80" i="32"/>
  <c r="A79" i="32"/>
  <c r="A78" i="32"/>
  <c r="A77" i="32"/>
  <c r="F74" i="32"/>
  <c r="W74" i="32" s="1"/>
  <c r="B74" i="32"/>
  <c r="A72" i="32"/>
  <c r="A71" i="32"/>
  <c r="A70" i="32"/>
  <c r="T69" i="32"/>
  <c r="A69" i="32"/>
  <c r="A68" i="32"/>
  <c r="A67" i="32"/>
  <c r="A66" i="32"/>
  <c r="A65" i="32"/>
  <c r="T64" i="32"/>
  <c r="A64" i="32"/>
  <c r="T63" i="32"/>
  <c r="A63" i="32"/>
  <c r="T62" i="32"/>
  <c r="A62" i="32"/>
  <c r="A61" i="32"/>
  <c r="L58" i="32"/>
  <c r="F58" i="32"/>
  <c r="W58" i="32" s="1"/>
  <c r="B58" i="32"/>
  <c r="A56" i="32"/>
  <c r="A55" i="32"/>
  <c r="A54" i="32"/>
  <c r="T53" i="32"/>
  <c r="A53" i="32"/>
  <c r="A52" i="32"/>
  <c r="A51" i="32"/>
  <c r="A50" i="32"/>
  <c r="A49" i="32"/>
  <c r="A48" i="32"/>
  <c r="A47" i="32"/>
  <c r="A46" i="32"/>
  <c r="A45" i="32"/>
  <c r="F42" i="32"/>
  <c r="W42" i="32" s="1"/>
  <c r="R48" i="32" s="1"/>
  <c r="B42" i="32"/>
  <c r="A40" i="32"/>
  <c r="A39" i="32"/>
  <c r="T38" i="32"/>
  <c r="A38" i="32"/>
  <c r="A37" i="32"/>
  <c r="A36" i="32"/>
  <c r="T35" i="32"/>
  <c r="A35" i="32"/>
  <c r="A34" i="32"/>
  <c r="A33" i="32"/>
  <c r="A32" i="32"/>
  <c r="A31" i="32"/>
  <c r="A30" i="32"/>
  <c r="A29" i="32"/>
  <c r="F26" i="32"/>
  <c r="B26" i="32"/>
  <c r="F215" i="32"/>
  <c r="B215" i="32"/>
  <c r="L215" i="32"/>
  <c r="W90" i="32"/>
  <c r="B94" i="32" s="1"/>
  <c r="W138" i="32"/>
  <c r="B143" i="32" s="1"/>
  <c r="T150"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s="1"/>
  <c r="L85" i="26" s="1"/>
  <c r="B74" i="26"/>
  <c r="T69" i="26"/>
  <c r="T65" i="26"/>
  <c r="T62" i="26"/>
  <c r="T63" i="26"/>
  <c r="L58" i="26"/>
  <c r="F58" i="26"/>
  <c r="W58" i="26" s="1"/>
  <c r="B58" i="26"/>
  <c r="T49" i="26"/>
  <c r="T53" i="26"/>
  <c r="F42" i="26"/>
  <c r="W42" i="26"/>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P215" i="26"/>
  <c r="F215" i="26"/>
  <c r="B215" i="26"/>
  <c r="N215" i="26"/>
  <c r="D215" i="26"/>
  <c r="D217" i="26" s="1"/>
  <c r="R215" i="26"/>
  <c r="L215" i="26"/>
  <c r="H215" i="26"/>
  <c r="J215" i="26"/>
  <c r="M215" i="26"/>
  <c r="M216" i="26"/>
  <c r="B208" i="26"/>
  <c r="N142" i="26"/>
  <c r="P142" i="26"/>
  <c r="R142" i="26"/>
  <c r="J142" i="26"/>
  <c r="T142" i="26" s="1"/>
  <c r="D142" i="26"/>
  <c r="B142" i="26"/>
  <c r="F142" i="26"/>
  <c r="H142" i="26"/>
  <c r="L142" i="26"/>
  <c r="D86" i="26"/>
  <c r="J208" i="26"/>
  <c r="N110" i="26"/>
  <c r="P110" i="26"/>
  <c r="B110" i="26"/>
  <c r="R110" i="26"/>
  <c r="D110" i="26"/>
  <c r="F110" i="26"/>
  <c r="H110" i="26"/>
  <c r="J110" i="26"/>
  <c r="L110" i="26"/>
  <c r="L176" i="26"/>
  <c r="H208" i="26"/>
  <c r="J176" i="26"/>
  <c r="F208" i="26"/>
  <c r="H176" i="26"/>
  <c r="D208" i="26"/>
  <c r="T208" i="26" s="1"/>
  <c r="F176" i="26"/>
  <c r="R208" i="26"/>
  <c r="D176" i="26"/>
  <c r="P208" i="26"/>
  <c r="R176" i="26"/>
  <c r="N208" i="26"/>
  <c r="T265" i="26"/>
  <c r="P176" i="26"/>
  <c r="L208" i="26"/>
  <c r="B176" i="26"/>
  <c r="T67" i="26"/>
  <c r="W26" i="26"/>
  <c r="F31" i="26" s="1"/>
  <c r="T258" i="26"/>
  <c r="T260" i="26"/>
  <c r="T259" i="26"/>
  <c r="T228" i="26"/>
  <c r="T226" i="26"/>
  <c r="T227" i="26"/>
  <c r="T64" i="26"/>
  <c r="A40" i="26"/>
  <c r="A33" i="26"/>
  <c r="A32" i="26"/>
  <c r="A31" i="26"/>
  <c r="A29" i="26"/>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E8" i="24" s="1"/>
  <c r="AD10" i="24"/>
  <c r="AC10" i="24"/>
  <c r="AB10" i="24"/>
  <c r="AA10" i="24"/>
  <c r="Z10" i="24"/>
  <c r="Y10" i="24"/>
  <c r="X10" i="24"/>
  <c r="W10" i="24"/>
  <c r="W8" i="24" s="1"/>
  <c r="V10" i="24"/>
  <c r="U10" i="24"/>
  <c r="T10" i="24"/>
  <c r="S10" i="24"/>
  <c r="R10" i="24"/>
  <c r="Q10" i="24"/>
  <c r="P10" i="24"/>
  <c r="O10" i="24"/>
  <c r="O8" i="24" s="1"/>
  <c r="N10" i="24"/>
  <c r="M10" i="24"/>
  <c r="L10" i="24"/>
  <c r="K10" i="24"/>
  <c r="J10" i="24"/>
  <c r="I10" i="24"/>
  <c r="H10" i="24"/>
  <c r="G10" i="24"/>
  <c r="AJ9" i="24"/>
  <c r="AI9" i="24"/>
  <c r="AI8" i="24" s="1"/>
  <c r="AH9" i="24"/>
  <c r="AG9" i="24"/>
  <c r="AF9" i="24"/>
  <c r="AE9" i="24"/>
  <c r="AD9" i="24"/>
  <c r="AC9" i="24"/>
  <c r="AC8" i="24" s="1"/>
  <c r="AB9" i="24"/>
  <c r="AA9" i="24"/>
  <c r="Z9" i="24"/>
  <c r="Y9" i="24"/>
  <c r="X9" i="24"/>
  <c r="W9" i="24"/>
  <c r="V9" i="24"/>
  <c r="U9" i="24"/>
  <c r="U8" i="24" s="1"/>
  <c r="T9" i="24"/>
  <c r="S9" i="24"/>
  <c r="S8" i="24" s="1"/>
  <c r="R9" i="24"/>
  <c r="Q9" i="24"/>
  <c r="P9" i="24"/>
  <c r="O9" i="24"/>
  <c r="N9" i="24"/>
  <c r="M9" i="24"/>
  <c r="L9" i="24"/>
  <c r="L8" i="24" s="1"/>
  <c r="K9" i="24"/>
  <c r="K8" i="24" s="1"/>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6" i="23"/>
  <c r="Q24" i="25"/>
  <c r="H8" i="23"/>
  <c r="H26" i="23"/>
  <c r="I8" i="25"/>
  <c r="I10" i="25"/>
  <c r="G10" i="25"/>
  <c r="F10" i="23"/>
  <c r="AF24" i="24"/>
  <c r="AH38" i="24"/>
  <c r="O38" i="24"/>
  <c r="W38" i="24"/>
  <c r="AE38" i="24"/>
  <c r="Q38" i="24"/>
  <c r="Y38" i="24"/>
  <c r="AC24" i="24"/>
  <c r="AG38" i="24"/>
  <c r="R38" i="24"/>
  <c r="Z38" i="24"/>
  <c r="E12" i="24"/>
  <c r="E16" i="24"/>
  <c r="E21" i="24"/>
  <c r="E26" i="24"/>
  <c r="E30" i="24"/>
  <c r="E14" i="24"/>
  <c r="E19" i="24"/>
  <c r="E23" i="24"/>
  <c r="E28" i="24"/>
  <c r="E32" i="24"/>
  <c r="E13" i="24"/>
  <c r="E17" i="24"/>
  <c r="Q18" i="24"/>
  <c r="AI18" i="24"/>
  <c r="E22" i="24"/>
  <c r="E27" i="24"/>
  <c r="E31" i="24"/>
  <c r="E40" i="24"/>
  <c r="R8" i="24"/>
  <c r="AH8" i="24"/>
  <c r="E39" i="24"/>
  <c r="E11" i="24"/>
  <c r="E15" i="24"/>
  <c r="E20" i="24"/>
  <c r="E25" i="24"/>
  <c r="E29" i="24"/>
  <c r="E33" i="24"/>
  <c r="J8" i="24"/>
  <c r="Q8" i="25"/>
  <c r="T38" i="26"/>
  <c r="H10" i="25"/>
  <c r="G18" i="24"/>
  <c r="AE18" i="24"/>
  <c r="N8" i="24"/>
  <c r="V8" i="24"/>
  <c r="AD8" i="24"/>
  <c r="H8" i="24"/>
  <c r="P8" i="24"/>
  <c r="X8" i="24"/>
  <c r="AF8" i="24"/>
  <c r="Z8" i="24"/>
  <c r="H18" i="24"/>
  <c r="P18" i="24"/>
  <c r="X18" i="24"/>
  <c r="AF18" i="24"/>
  <c r="L18" i="24"/>
  <c r="T18" i="24"/>
  <c r="AB18" i="24"/>
  <c r="AJ18" i="24"/>
  <c r="H24" i="24"/>
  <c r="P24" i="24"/>
  <c r="X24" i="24"/>
  <c r="F11" i="24"/>
  <c r="Q8" i="24"/>
  <c r="Y8" i="24"/>
  <c r="AG8" i="24"/>
  <c r="AA8" i="24"/>
  <c r="F14" i="24"/>
  <c r="F17" i="24"/>
  <c r="O18" i="24"/>
  <c r="W18" i="24"/>
  <c r="Y18" i="24"/>
  <c r="AG18" i="24"/>
  <c r="K18" i="24"/>
  <c r="S18" i="24"/>
  <c r="AA18" i="24"/>
  <c r="F23" i="24"/>
  <c r="M24" i="24"/>
  <c r="U24" i="24"/>
  <c r="F30" i="24"/>
  <c r="F39" i="24"/>
  <c r="S38" i="24"/>
  <c r="AA38" i="24"/>
  <c r="AI38" i="24"/>
  <c r="F10" i="24"/>
  <c r="F20"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G8" i="24"/>
  <c r="I24" i="25"/>
  <c r="E18" i="24"/>
  <c r="E24" i="24"/>
  <c r="F18" i="24"/>
  <c r="F24" i="24"/>
  <c r="G10" i="23"/>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19" i="19"/>
  <c r="E20" i="19"/>
  <c r="E21" i="19"/>
  <c r="E22" i="19"/>
  <c r="E23" i="19"/>
  <c r="E25" i="19"/>
  <c r="E26" i="19"/>
  <c r="E27" i="19"/>
  <c r="E28" i="19"/>
  <c r="E29" i="19"/>
  <c r="E30" i="19"/>
  <c r="E31" i="19"/>
  <c r="E32" i="19"/>
  <c r="E33" i="19"/>
  <c r="E10" i="19"/>
  <c r="D64" i="27"/>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G37" i="24"/>
  <c r="F8" i="19"/>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E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s="1"/>
  <c r="AH8" i="19"/>
  <c r="BM8" i="19" s="1"/>
  <c r="AG8" i="19"/>
  <c r="BL8" i="19"/>
  <c r="AF8" i="19"/>
  <c r="BK8" i="19" s="1"/>
  <c r="AE8" i="19"/>
  <c r="BJ8" i="19" s="1"/>
  <c r="AD8" i="19"/>
  <c r="BI8" i="19" s="1"/>
  <c r="AC8" i="19"/>
  <c r="BH8" i="19"/>
  <c r="AB8" i="19"/>
  <c r="BG8" i="19" s="1"/>
  <c r="AA8" i="19"/>
  <c r="BF8" i="19" s="1"/>
  <c r="Z8" i="19"/>
  <c r="BE8" i="19" s="1"/>
  <c r="Y8" i="19"/>
  <c r="BD8" i="19"/>
  <c r="X8" i="19"/>
  <c r="BC8" i="19" s="1"/>
  <c r="W8" i="19"/>
  <c r="BB8" i="19" s="1"/>
  <c r="V8" i="19"/>
  <c r="BA8" i="19" s="1"/>
  <c r="U8" i="19"/>
  <c r="AZ8" i="19"/>
  <c r="T8" i="19"/>
  <c r="AY8" i="19" s="1"/>
  <c r="S8" i="19"/>
  <c r="AX8" i="19" s="1"/>
  <c r="R8" i="19"/>
  <c r="AW8" i="19" s="1"/>
  <c r="Q8" i="19"/>
  <c r="AV8" i="19"/>
  <c r="P8" i="19"/>
  <c r="AU8" i="19" s="1"/>
  <c r="O8" i="19"/>
  <c r="AT8" i="19" s="1"/>
  <c r="N8" i="19"/>
  <c r="AS8" i="19" s="1"/>
  <c r="M8" i="19"/>
  <c r="AR8" i="19"/>
  <c r="L8" i="19"/>
  <c r="AQ8" i="19" s="1"/>
  <c r="K8" i="19"/>
  <c r="AP8" i="19" s="1"/>
  <c r="J8" i="19"/>
  <c r="AO8" i="19"/>
  <c r="I8" i="19"/>
  <c r="AN8" i="19"/>
  <c r="H8" i="19"/>
  <c r="AM8" i="19"/>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E24" i="19"/>
  <c r="I9" i="7"/>
  <c r="G29" i="7"/>
  <c r="I8" i="23"/>
  <c r="H29" i="7"/>
  <c r="J8" i="23"/>
  <c r="I29" i="7"/>
  <c r="K8" i="23"/>
  <c r="J29" i="7"/>
  <c r="L8" i="23"/>
  <c r="H5" i="3"/>
  <c r="H5" i="8"/>
  <c r="H5" i="9"/>
  <c r="H5" i="11"/>
  <c r="H5" i="13"/>
  <c r="H5" i="14"/>
  <c r="H5" i="15"/>
  <c r="H5" i="16"/>
  <c r="H5" i="17"/>
  <c r="H5" i="5"/>
  <c r="H5" i="4"/>
  <c r="M8" i="25"/>
  <c r="L26" i="23"/>
  <c r="M24" i="25"/>
  <c r="L8" i="25"/>
  <c r="K26" i="23"/>
  <c r="L24" i="25"/>
  <c r="I26" i="23"/>
  <c r="J8" i="25"/>
  <c r="J26" i="23"/>
  <c r="K24" i="25"/>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c r="N5" i="1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G11" i="14"/>
  <c r="F11" i="14"/>
  <c r="G10" i="14"/>
  <c r="F10" i="14"/>
  <c r="G7" i="14"/>
  <c r="F7" i="14"/>
  <c r="J5" i="14"/>
  <c r="L5" i="14" s="1"/>
  <c r="N5" i="14"/>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S13" i="16"/>
  <c r="Q13" i="16"/>
  <c r="O13" i="16"/>
  <c r="M13" i="16"/>
  <c r="K13" i="16"/>
  <c r="I13" i="16"/>
  <c r="G11" i="16"/>
  <c r="F11" i="16"/>
  <c r="G10" i="16"/>
  <c r="F10" i="16"/>
  <c r="G7" i="16"/>
  <c r="F7" i="16"/>
  <c r="D7" i="16"/>
  <c r="J5" i="16"/>
  <c r="L5" i="16"/>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O13" i="17"/>
  <c r="M13" i="17"/>
  <c r="K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D16" i="9"/>
  <c r="G15" i="9"/>
  <c r="F15" i="9"/>
  <c r="G14" i="9"/>
  <c r="F14" i="9"/>
  <c r="Y13" i="9"/>
  <c r="X13" i="9"/>
  <c r="W13" i="9"/>
  <c r="V13" i="9"/>
  <c r="U13" i="9"/>
  <c r="T13" i="9"/>
  <c r="S13" i="9"/>
  <c r="R13" i="9"/>
  <c r="G11" i="9"/>
  <c r="F11" i="9"/>
  <c r="D11" i="9"/>
  <c r="F10" i="9"/>
  <c r="G7" i="9"/>
  <c r="F7" i="9"/>
  <c r="D7" i="9"/>
  <c r="J5" i="9"/>
  <c r="L5" i="9" s="1"/>
  <c r="N5" i="9"/>
  <c r="P5" i="9"/>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11" i="17"/>
  <c r="D10" i="16"/>
  <c r="D7" i="14"/>
  <c r="D10" i="14"/>
  <c r="D17" i="13"/>
  <c r="D21" i="13"/>
  <c r="D7" i="11"/>
  <c r="D10" i="11"/>
  <c r="D18" i="8"/>
  <c r="D7" i="15"/>
  <c r="D11" i="14"/>
  <c r="D10" i="8"/>
  <c r="D22" i="8"/>
  <c r="D20" i="15"/>
  <c r="D10" i="15"/>
  <c r="D22" i="17"/>
  <c r="D22" i="13"/>
  <c r="P26" i="16"/>
  <c r="X26" i="16"/>
  <c r="X27" i="16"/>
  <c r="G12" i="9"/>
  <c r="G9" i="17"/>
  <c r="R24" i="15"/>
  <c r="R26" i="15"/>
  <c r="G12" i="15"/>
  <c r="D11" i="8"/>
  <c r="F12" i="16"/>
  <c r="F8" i="16"/>
  <c r="R26" i="8"/>
  <c r="N26" i="16"/>
  <c r="J24" i="25"/>
  <c r="D20" i="9"/>
  <c r="D18" i="16"/>
  <c r="D22" i="16"/>
  <c r="D19" i="16"/>
  <c r="D16" i="15"/>
  <c r="D17" i="17"/>
  <c r="D21" i="17"/>
  <c r="D19" i="17"/>
  <c r="D23" i="17"/>
  <c r="D23" i="14"/>
  <c r="D19" i="13"/>
  <c r="D23" i="13"/>
  <c r="D20" i="13"/>
  <c r="D16" i="8"/>
  <c r="D17" i="8"/>
  <c r="D16" i="16"/>
  <c r="D20" i="16"/>
  <c r="D21" i="11"/>
  <c r="D21" i="9"/>
  <c r="D23" i="9"/>
  <c r="D20" i="8"/>
  <c r="D21" i="8"/>
  <c r="D18" i="17"/>
  <c r="D21" i="16"/>
  <c r="D15" i="9"/>
  <c r="D21" i="14"/>
  <c r="D19" i="14"/>
  <c r="D15" i="16"/>
  <c r="D17" i="16"/>
  <c r="D16" i="17"/>
  <c r="D17" i="14"/>
  <c r="D15" i="14"/>
  <c r="D17" i="11"/>
  <c r="D14" i="17"/>
  <c r="D18" i="14"/>
  <c r="D14" i="9"/>
  <c r="D10" i="9"/>
  <c r="S24" i="15"/>
  <c r="S26" i="15"/>
  <c r="D20" i="14"/>
  <c r="G13" i="9"/>
  <c r="T26" i="13"/>
  <c r="W24" i="11"/>
  <c r="N26" i="15"/>
  <c r="D18" i="13"/>
  <c r="D18" i="11"/>
  <c r="D22" i="11"/>
  <c r="F12" i="9"/>
  <c r="V24" i="15"/>
  <c r="V26" i="15"/>
  <c r="G8" i="11"/>
  <c r="Q24" i="11"/>
  <c r="Y24" i="11"/>
  <c r="D18" i="9"/>
  <c r="D22" i="14"/>
  <c r="Y24" i="13"/>
  <c r="Y26" i="13"/>
  <c r="D11" i="13"/>
  <c r="F8" i="15"/>
  <c r="D16" i="14"/>
  <c r="P26" i="13"/>
  <c r="X24" i="13"/>
  <c r="X26" i="13"/>
  <c r="F12" i="13"/>
  <c r="K24" i="11"/>
  <c r="S24" i="11"/>
  <c r="O24" i="11"/>
  <c r="Y24" i="15"/>
  <c r="Y26" i="15"/>
  <c r="K27" i="14"/>
  <c r="Y24" i="14"/>
  <c r="Q24" i="13"/>
  <c r="Q26" i="13"/>
  <c r="S24" i="8"/>
  <c r="S26" i="8"/>
  <c r="M27" i="14"/>
  <c r="D16" i="11"/>
  <c r="O24" i="8"/>
  <c r="O26" i="8"/>
  <c r="P26" i="8"/>
  <c r="X24" i="8"/>
  <c r="X26" i="8"/>
  <c r="F12" i="8"/>
  <c r="K27" i="9"/>
  <c r="S24" i="9"/>
  <c r="S27" i="9"/>
  <c r="D22" i="9"/>
  <c r="O24" i="17"/>
  <c r="X24" i="17"/>
  <c r="G8" i="15"/>
  <c r="Q24" i="15"/>
  <c r="Q26" i="15"/>
  <c r="D18" i="15"/>
  <c r="D22" i="15"/>
  <c r="N26" i="13"/>
  <c r="V24" i="13"/>
  <c r="V26" i="13"/>
  <c r="D19" i="11"/>
  <c r="D23" i="11"/>
  <c r="D19" i="9"/>
  <c r="G12" i="14"/>
  <c r="D20" i="11"/>
  <c r="W24" i="9"/>
  <c r="K24" i="17"/>
  <c r="K27" i="17"/>
  <c r="S24" i="17"/>
  <c r="G13" i="17"/>
  <c r="V24" i="16"/>
  <c r="V24" i="14"/>
  <c r="R26" i="13"/>
  <c r="F13" i="13"/>
  <c r="D16" i="13"/>
  <c r="N26" i="11"/>
  <c r="V24" i="11"/>
  <c r="V26" i="11"/>
  <c r="F12" i="17"/>
  <c r="T24" i="15"/>
  <c r="T26" i="15"/>
  <c r="T24" i="8"/>
  <c r="T26" i="8"/>
  <c r="F8" i="9"/>
  <c r="X24" i="9"/>
  <c r="X27" i="9"/>
  <c r="D17" i="9"/>
  <c r="F8" i="17"/>
  <c r="T24" i="17"/>
  <c r="U24" i="17"/>
  <c r="O24" i="16"/>
  <c r="W24" i="16"/>
  <c r="W24" i="14"/>
  <c r="G12" i="13"/>
  <c r="I24" i="13"/>
  <c r="G12" i="8"/>
  <c r="D12" i="8"/>
  <c r="T24" i="9"/>
  <c r="T27" i="9"/>
  <c r="T24" i="11"/>
  <c r="T26" i="11"/>
  <c r="G13" i="8"/>
  <c r="V24" i="9"/>
  <c r="V27" i="9"/>
  <c r="G12" i="16"/>
  <c r="F12" i="15"/>
  <c r="O27" i="9"/>
  <c r="G8" i="9"/>
  <c r="Y24" i="9"/>
  <c r="G12" i="17"/>
  <c r="D20" i="17"/>
  <c r="O24" i="15"/>
  <c r="O26" i="15"/>
  <c r="W24" i="15"/>
  <c r="W26" i="15"/>
  <c r="D11" i="15"/>
  <c r="D21" i="15"/>
  <c r="X24" i="14"/>
  <c r="G9" i="14"/>
  <c r="D14" i="14"/>
  <c r="D10" i="13"/>
  <c r="P26" i="11"/>
  <c r="X24" i="11"/>
  <c r="X26" i="11"/>
  <c r="G9" i="11"/>
  <c r="D11" i="11"/>
  <c r="K24" i="15"/>
  <c r="F12" i="14"/>
  <c r="K24" i="8"/>
  <c r="U24" i="14"/>
  <c r="W24" i="8"/>
  <c r="W26" i="8"/>
  <c r="V24" i="17"/>
  <c r="F13" i="17"/>
  <c r="G8" i="16"/>
  <c r="I24" i="15"/>
  <c r="G8" i="14"/>
  <c r="M24" i="13"/>
  <c r="U24" i="13"/>
  <c r="U26" i="13"/>
  <c r="F12" i="11"/>
  <c r="F9" i="8"/>
  <c r="F9" i="9"/>
  <c r="F9" i="16"/>
  <c r="F9" i="14"/>
  <c r="F9" i="15"/>
  <c r="F9" i="13"/>
  <c r="F9" i="11"/>
  <c r="F9" i="17"/>
  <c r="D23" i="8"/>
  <c r="D23" i="15"/>
  <c r="D23" i="16"/>
  <c r="F13" i="16"/>
  <c r="G13" i="14"/>
  <c r="F13" i="9"/>
  <c r="G13" i="16"/>
  <c r="F13" i="14"/>
  <c r="G13" i="13"/>
  <c r="I24" i="11"/>
  <c r="M24" i="17"/>
  <c r="M27" i="17"/>
  <c r="I27" i="9"/>
  <c r="G8" i="17"/>
  <c r="S24" i="16"/>
  <c r="I24" i="17"/>
  <c r="Q24" i="17"/>
  <c r="Y24" i="17"/>
  <c r="F8" i="14"/>
  <c r="K24" i="16"/>
  <c r="K27" i="16"/>
  <c r="G9" i="16"/>
  <c r="R24" i="9"/>
  <c r="R27" i="9"/>
  <c r="W24" i="17"/>
  <c r="M27" i="9"/>
  <c r="U24" i="9"/>
  <c r="G9" i="9"/>
  <c r="D10" i="17"/>
  <c r="D15" i="17"/>
  <c r="I24" i="16"/>
  <c r="Q24" i="16"/>
  <c r="Y24" i="16"/>
  <c r="P26" i="15"/>
  <c r="X24" i="15"/>
  <c r="X26" i="15"/>
  <c r="D7" i="17"/>
  <c r="O24" i="13"/>
  <c r="O26" i="13"/>
  <c r="W24" i="13"/>
  <c r="W26" i="13"/>
  <c r="M24" i="11"/>
  <c r="U24" i="11"/>
  <c r="G12" i="11"/>
  <c r="R24" i="17"/>
  <c r="M24" i="16"/>
  <c r="M27" i="16"/>
  <c r="U24" i="16"/>
  <c r="D11" i="16"/>
  <c r="D19" i="15"/>
  <c r="G9" i="13"/>
  <c r="M24" i="15"/>
  <c r="U24" i="15"/>
  <c r="U26" i="15"/>
  <c r="G9" i="15"/>
  <c r="K24" i="13"/>
  <c r="S24" i="13"/>
  <c r="S26" i="13"/>
  <c r="D14" i="16"/>
  <c r="D17" i="15"/>
  <c r="R24" i="11"/>
  <c r="R26" i="11"/>
  <c r="F8" i="11"/>
  <c r="D8" i="11"/>
  <c r="F8" i="13"/>
  <c r="D8" i="13"/>
  <c r="M24" i="8"/>
  <c r="U24" i="8"/>
  <c r="U26" i="8"/>
  <c r="D7" i="8"/>
  <c r="N26" i="8"/>
  <c r="V24" i="8"/>
  <c r="V26" i="8"/>
  <c r="F13" i="8"/>
  <c r="D19" i="8"/>
  <c r="G9" i="8"/>
  <c r="I24" i="8"/>
  <c r="Q24" i="8"/>
  <c r="Q26" i="8"/>
  <c r="Y24" i="8"/>
  <c r="Y26" i="8"/>
  <c r="F8" i="8"/>
  <c r="G8" i="8"/>
  <c r="I27" i="14"/>
  <c r="D9" i="16"/>
  <c r="D12" i="15"/>
  <c r="D12" i="9"/>
  <c r="D8" i="16"/>
  <c r="D12" i="17"/>
  <c r="D9" i="15"/>
  <c r="D9" i="8"/>
  <c r="J26" i="15"/>
  <c r="I26" i="15"/>
  <c r="U27" i="16"/>
  <c r="U26" i="16"/>
  <c r="J151" i="26"/>
  <c r="Q26" i="11"/>
  <c r="Q27" i="14"/>
  <c r="Y27" i="16"/>
  <c r="Y26" i="16"/>
  <c r="Y27" i="17"/>
  <c r="Y26" i="17"/>
  <c r="U27" i="14"/>
  <c r="U26" i="14"/>
  <c r="U29" i="14"/>
  <c r="Q27" i="9"/>
  <c r="R26" i="17"/>
  <c r="R27" i="17"/>
  <c r="Q27" i="16"/>
  <c r="Q26" i="16"/>
  <c r="W27" i="17"/>
  <c r="W26" i="17"/>
  <c r="Q27" i="17"/>
  <c r="Q26" i="17"/>
  <c r="W27" i="16"/>
  <c r="W26" i="16"/>
  <c r="X26" i="17"/>
  <c r="X27" i="17"/>
  <c r="U27" i="9"/>
  <c r="U26" i="9"/>
  <c r="U29" i="9"/>
  <c r="W27" i="14"/>
  <c r="W26" i="14"/>
  <c r="W29" i="14"/>
  <c r="V26" i="14"/>
  <c r="V29" i="14"/>
  <c r="V27" i="14"/>
  <c r="R26" i="16"/>
  <c r="R151" i="26"/>
  <c r="Y26" i="11"/>
  <c r="O27" i="14"/>
  <c r="W27" i="9"/>
  <c r="W26" i="9"/>
  <c r="W29" i="9"/>
  <c r="T26" i="16"/>
  <c r="I26" i="16"/>
  <c r="I27" i="16"/>
  <c r="I26" i="17"/>
  <c r="I27" i="17"/>
  <c r="D12" i="16"/>
  <c r="D12" i="13"/>
  <c r="O26" i="16"/>
  <c r="O27" i="16"/>
  <c r="P151" i="26"/>
  <c r="W26" i="11"/>
  <c r="S26" i="16"/>
  <c r="S27" i="16"/>
  <c r="X26" i="14"/>
  <c r="X29" i="14"/>
  <c r="X27" i="14"/>
  <c r="U27" i="17"/>
  <c r="U26" i="17"/>
  <c r="V26" i="16"/>
  <c r="V27" i="16"/>
  <c r="O26" i="17"/>
  <c r="O27" i="17"/>
  <c r="Y27" i="14"/>
  <c r="Y26" i="14"/>
  <c r="Y29" i="14"/>
  <c r="O26" i="11"/>
  <c r="H151" i="26"/>
  <c r="P26" i="17"/>
  <c r="V26" i="17"/>
  <c r="V27" i="17"/>
  <c r="T26" i="17"/>
  <c r="T27" i="17"/>
  <c r="S26" i="11"/>
  <c r="L151" i="26"/>
  <c r="N151" i="26"/>
  <c r="U26" i="11"/>
  <c r="N26" i="17"/>
  <c r="Y27" i="9"/>
  <c r="Y26" i="9"/>
  <c r="Y29" i="9"/>
  <c r="S26" i="17"/>
  <c r="S27" i="17"/>
  <c r="S27" i="14"/>
  <c r="J26" i="8"/>
  <c r="I26" i="8"/>
  <c r="H26" i="8"/>
  <c r="H26" i="13"/>
  <c r="D151" i="26"/>
  <c r="F151" i="26"/>
  <c r="M26" i="17"/>
  <c r="L26" i="17"/>
  <c r="K26" i="17"/>
  <c r="J26" i="17"/>
  <c r="M26" i="16"/>
  <c r="L26" i="16"/>
  <c r="K26" i="16"/>
  <c r="J26" i="16"/>
  <c r="M26" i="15"/>
  <c r="M26" i="13"/>
  <c r="L26" i="13"/>
  <c r="M26" i="11"/>
  <c r="L26" i="11"/>
  <c r="M26" i="8"/>
  <c r="L26" i="8"/>
  <c r="K26" i="8"/>
  <c r="L26" i="15"/>
  <c r="K26" i="15"/>
  <c r="H26" i="15"/>
  <c r="J26" i="13"/>
  <c r="I26" i="13"/>
  <c r="K26" i="13"/>
  <c r="H26" i="11"/>
  <c r="K26" i="11"/>
  <c r="J26" i="11"/>
  <c r="I26" i="11"/>
  <c r="G24" i="17"/>
  <c r="H26" i="17"/>
  <c r="H26" i="16"/>
  <c r="G24" i="16"/>
  <c r="D13" i="16"/>
  <c r="D13" i="13"/>
  <c r="D13" i="9"/>
  <c r="F24" i="9"/>
  <c r="G24" i="8"/>
  <c r="D13" i="8"/>
  <c r="R26" i="9"/>
  <c r="R29" i="9"/>
  <c r="G24" i="9"/>
  <c r="T26" i="9"/>
  <c r="T29" i="9"/>
  <c r="G24" i="14"/>
  <c r="S26" i="9"/>
  <c r="S29" i="9"/>
  <c r="G24" i="11"/>
  <c r="G24" i="15"/>
  <c r="X26" i="9"/>
  <c r="X29" i="9"/>
  <c r="D12" i="14"/>
  <c r="V26" i="9"/>
  <c r="V29" i="9"/>
  <c r="D8" i="15"/>
  <c r="D9" i="13"/>
  <c r="D12" i="11"/>
  <c r="D8" i="9"/>
  <c r="F24" i="16"/>
  <c r="F24" i="13"/>
  <c r="F24" i="8"/>
  <c r="G24" i="13"/>
  <c r="D9" i="9"/>
  <c r="F24" i="15"/>
  <c r="D13" i="17"/>
  <c r="D9" i="14"/>
  <c r="F24" i="14"/>
  <c r="D9" i="11"/>
  <c r="F24" i="11"/>
  <c r="D9" i="17"/>
  <c r="F24" i="17"/>
  <c r="D13" i="14"/>
  <c r="D8" i="17"/>
  <c r="D8" i="14"/>
  <c r="D8" i="8"/>
  <c r="D24" i="15"/>
  <c r="D24" i="9"/>
  <c r="D24" i="17"/>
  <c r="D24" i="16"/>
  <c r="E14" i="16"/>
  <c r="D24" i="14"/>
  <c r="D24" i="13"/>
  <c r="D24" i="8"/>
  <c r="D24" i="11"/>
  <c r="E18" i="11"/>
  <c r="E22" i="17"/>
  <c r="E8" i="13"/>
  <c r="E12" i="9"/>
  <c r="E21" i="8"/>
  <c r="E17" i="17"/>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F18" i="5"/>
  <c r="G17" i="5"/>
  <c r="F17" i="5"/>
  <c r="F16" i="5"/>
  <c r="D16" i="5"/>
  <c r="G15" i="5"/>
  <c r="D14" i="20"/>
  <c r="F15" i="5"/>
  <c r="C14" i="20"/>
  <c r="G14" i="5"/>
  <c r="D13" i="20"/>
  <c r="F14" i="5"/>
  <c r="C13" i="20"/>
  <c r="E13" i="20"/>
  <c r="Y13" i="5"/>
  <c r="X13" i="5"/>
  <c r="W13" i="5"/>
  <c r="V13" i="5"/>
  <c r="U13" i="5"/>
  <c r="T13" i="5"/>
  <c r="G11" i="5"/>
  <c r="F11" i="5"/>
  <c r="G10" i="5"/>
  <c r="F10" i="5"/>
  <c r="G7" i="5"/>
  <c r="F7" i="5"/>
  <c r="J5" i="5"/>
  <c r="L5" i="5" s="1"/>
  <c r="N5" i="5" s="1"/>
  <c r="P5" i="5" s="1"/>
  <c r="R5" i="5" s="1"/>
  <c r="T5" i="5" s="1"/>
  <c r="V5" i="5" s="1"/>
  <c r="X5" i="5" s="1"/>
  <c r="J5" i="4"/>
  <c r="L5" i="4" s="1"/>
  <c r="N5" i="4" s="1"/>
  <c r="P5" i="4" s="1"/>
  <c r="R5" i="4" s="1"/>
  <c r="T5" i="4" s="1"/>
  <c r="V5" i="4" s="1"/>
  <c r="X5" i="4" s="1"/>
  <c r="E14" i="20"/>
  <c r="D22" i="3"/>
  <c r="D7" i="3"/>
  <c r="D11" i="3"/>
  <c r="F8" i="5"/>
  <c r="D11" i="5"/>
  <c r="D10" i="3"/>
  <c r="G9" i="5"/>
  <c r="D21" i="3"/>
  <c r="U24" i="3"/>
  <c r="U26" i="3"/>
  <c r="F12" i="5"/>
  <c r="V24" i="3"/>
  <c r="V26" i="3"/>
  <c r="G12" i="5"/>
  <c r="O24" i="3"/>
  <c r="O26" i="3"/>
  <c r="W24" i="3"/>
  <c r="W26" i="3"/>
  <c r="N26" i="3"/>
  <c r="F9" i="3"/>
  <c r="P26" i="3"/>
  <c r="X24" i="3"/>
  <c r="X26" i="3"/>
  <c r="G12" i="3"/>
  <c r="D7" i="5"/>
  <c r="V24" i="5"/>
  <c r="D23" i="3"/>
  <c r="D20" i="3"/>
  <c r="D18" i="5"/>
  <c r="D22" i="5"/>
  <c r="D20" i="5"/>
  <c r="D19" i="5"/>
  <c r="D18" i="3"/>
  <c r="D16" i="3"/>
  <c r="D15" i="5"/>
  <c r="D14" i="5"/>
  <c r="K27" i="5"/>
  <c r="D19" i="3"/>
  <c r="M24" i="3"/>
  <c r="M26" i="3"/>
  <c r="K24" i="3"/>
  <c r="D17" i="5"/>
  <c r="T24" i="3"/>
  <c r="T26" i="3"/>
  <c r="F12" i="3"/>
  <c r="M27" i="5"/>
  <c r="U24" i="5"/>
  <c r="F9" i="5"/>
  <c r="D10" i="5"/>
  <c r="D21" i="5"/>
  <c r="T24" i="5"/>
  <c r="W24" i="5"/>
  <c r="F13" i="5"/>
  <c r="I24" i="3"/>
  <c r="I26" i="3"/>
  <c r="Q26" i="3"/>
  <c r="Y24" i="3"/>
  <c r="Y26" i="3"/>
  <c r="G9" i="3"/>
  <c r="G13" i="3"/>
  <c r="F13" i="3"/>
  <c r="X24" i="5"/>
  <c r="G13" i="5"/>
  <c r="R24" i="3"/>
  <c r="R26" i="3"/>
  <c r="Y24" i="5"/>
  <c r="S24" i="3"/>
  <c r="S26" i="3"/>
  <c r="D17" i="3"/>
  <c r="D23" i="5"/>
  <c r="F8" i="3"/>
  <c r="G8" i="3"/>
  <c r="G8" i="5"/>
  <c r="G23" i="4"/>
  <c r="D22" i="20" s="1"/>
  <c r="F23" i="4"/>
  <c r="C22" i="20" s="1"/>
  <c r="G22" i="4"/>
  <c r="D21" i="20" s="1"/>
  <c r="F22" i="4"/>
  <c r="C21" i="20" s="1"/>
  <c r="G21" i="4"/>
  <c r="D20" i="20" s="1"/>
  <c r="F21" i="4"/>
  <c r="C20" i="20" s="1"/>
  <c r="G20" i="4"/>
  <c r="D19" i="20" s="1"/>
  <c r="F20" i="4"/>
  <c r="G19" i="4"/>
  <c r="D18" i="20" s="1"/>
  <c r="F19" i="4"/>
  <c r="G18" i="4"/>
  <c r="F18" i="4"/>
  <c r="C17" i="20" s="1"/>
  <c r="G17" i="4"/>
  <c r="D16" i="20" s="1"/>
  <c r="F17" i="4"/>
  <c r="C16" i="20" s="1"/>
  <c r="G16" i="4"/>
  <c r="D15" i="20" s="1"/>
  <c r="F16" i="4"/>
  <c r="C15" i="20" s="1"/>
  <c r="G11" i="4"/>
  <c r="D10" i="20" s="1"/>
  <c r="F11" i="4"/>
  <c r="C10" i="20" s="1"/>
  <c r="G10" i="4"/>
  <c r="F10" i="4"/>
  <c r="C9" i="20" s="1"/>
  <c r="G7" i="4"/>
  <c r="D6" i="20" s="1"/>
  <c r="F7" i="4"/>
  <c r="C6" i="20" s="1"/>
  <c r="C18" i="6"/>
  <c r="C19" i="6"/>
  <c r="C20" i="6"/>
  <c r="C21" i="6"/>
  <c r="C22" i="6"/>
  <c r="C17" i="6"/>
  <c r="F9" i="7"/>
  <c r="AJ9" i="7" s="1"/>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H19" i="18" s="1"/>
  <c r="AA16" i="7"/>
  <c r="Z19" i="18" s="1"/>
  <c r="AJ18" i="7"/>
  <c r="AH16" i="7"/>
  <c r="Z16" i="7"/>
  <c r="J16" i="7"/>
  <c r="AG16" i="7"/>
  <c r="AF16" i="7"/>
  <c r="AE16" i="7"/>
  <c r="AE31" i="7" s="1"/>
  <c r="AD16" i="7"/>
  <c r="AF9" i="23" s="1"/>
  <c r="AF23" i="23" s="1"/>
  <c r="AG22" i="25" s="1"/>
  <c r="AC16" i="7"/>
  <c r="AB16" i="7"/>
  <c r="Y16" i="7"/>
  <c r="X16" i="7"/>
  <c r="W19" i="18" s="1"/>
  <c r="W16" i="7"/>
  <c r="V19" i="18" s="1"/>
  <c r="I16" i="7"/>
  <c r="H19" i="18" s="1"/>
  <c r="H16" i="7"/>
  <c r="G16" i="7"/>
  <c r="G36" i="19" s="1"/>
  <c r="H36" i="24" s="1"/>
  <c r="F16" i="7"/>
  <c r="F36" i="19" s="1"/>
  <c r="AJ15" i="7"/>
  <c r="AJ14" i="7"/>
  <c r="AJ13" i="7"/>
  <c r="AJ12" i="7"/>
  <c r="AJ11" i="7"/>
  <c r="AJ10" i="7"/>
  <c r="AI9" i="7"/>
  <c r="AK7" i="23" s="1"/>
  <c r="AH9" i="7"/>
  <c r="AJ7" i="23" s="1"/>
  <c r="AG9" i="7"/>
  <c r="AF9" i="7"/>
  <c r="AE9" i="7"/>
  <c r="AD9" i="7"/>
  <c r="AC9" i="7"/>
  <c r="AB8" i="18" s="1"/>
  <c r="AB9" i="7"/>
  <c r="AD7" i="23" s="1"/>
  <c r="AA9" i="7"/>
  <c r="AA31" i="7" s="1"/>
  <c r="Z9" i="7"/>
  <c r="Y9" i="7"/>
  <c r="X9" i="7"/>
  <c r="W9" i="7"/>
  <c r="V9" i="7"/>
  <c r="J9" i="7"/>
  <c r="I8" i="18" s="1"/>
  <c r="H9" i="7"/>
  <c r="G8" i="18" s="1"/>
  <c r="G9" i="7"/>
  <c r="F8" i="18" s="1"/>
  <c r="AI22" i="6"/>
  <c r="AI21" i="6"/>
  <c r="AI20" i="6"/>
  <c r="AI19" i="6"/>
  <c r="AI18" i="6"/>
  <c r="AI17" i="6"/>
  <c r="AH16" i="6"/>
  <c r="AG16" i="6"/>
  <c r="AJ9" i="23" s="1"/>
  <c r="AK9" i="25" s="1"/>
  <c r="AF16" i="6"/>
  <c r="AE16" i="6"/>
  <c r="AD16" i="6"/>
  <c r="AC16" i="6"/>
  <c r="AB16" i="6"/>
  <c r="AA16" i="6"/>
  <c r="AB36" i="19" s="1"/>
  <c r="Z16" i="6"/>
  <c r="Y16" i="6"/>
  <c r="Z36" i="19" s="1"/>
  <c r="BE36" i="19" s="1"/>
  <c r="X16" i="6"/>
  <c r="AA9" i="23" s="1"/>
  <c r="W16" i="6"/>
  <c r="V16" i="6"/>
  <c r="U16" i="6"/>
  <c r="T16" i="6"/>
  <c r="S16" i="6"/>
  <c r="T36" i="19" s="1"/>
  <c r="U36" i="24" s="1"/>
  <c r="U34" i="24" s="1"/>
  <c r="R16" i="6"/>
  <c r="R23" i="6" s="1"/>
  <c r="Q16" i="6"/>
  <c r="Q23" i="6" s="1"/>
  <c r="P16" i="6"/>
  <c r="O16" i="6"/>
  <c r="N16" i="6"/>
  <c r="O36" i="19" s="1"/>
  <c r="M16" i="6"/>
  <c r="L16" i="6"/>
  <c r="K16" i="6"/>
  <c r="K23" i="6" s="1"/>
  <c r="J16" i="6"/>
  <c r="I16" i="6"/>
  <c r="H16" i="6"/>
  <c r="H23" i="6" s="1"/>
  <c r="G16" i="6"/>
  <c r="F16" i="6"/>
  <c r="E16" i="6"/>
  <c r="AI15" i="6"/>
  <c r="AI14" i="6"/>
  <c r="AI13" i="6"/>
  <c r="AI12" i="6"/>
  <c r="AI11" i="6"/>
  <c r="AI10" i="6"/>
  <c r="AH9" i="6"/>
  <c r="AG9" i="6"/>
  <c r="AF9" i="6"/>
  <c r="AE9" i="6"/>
  <c r="AD9" i="6"/>
  <c r="AD23" i="6" s="1"/>
  <c r="AC9" i="6"/>
  <c r="AC23" i="6" s="1"/>
  <c r="AB9" i="6"/>
  <c r="AA9" i="6"/>
  <c r="Z9" i="6"/>
  <c r="Y9" i="6"/>
  <c r="X9" i="6"/>
  <c r="W9" i="6"/>
  <c r="V9" i="6"/>
  <c r="Y7" i="23" s="1"/>
  <c r="U9" i="6"/>
  <c r="X7" i="23" s="1"/>
  <c r="T9" i="6"/>
  <c r="T23" i="6" s="1"/>
  <c r="S9" i="6"/>
  <c r="R9" i="6"/>
  <c r="Q9" i="6"/>
  <c r="P9" i="6"/>
  <c r="O9" i="6"/>
  <c r="N9" i="6"/>
  <c r="N23" i="6" s="1"/>
  <c r="M9" i="6"/>
  <c r="P7" i="23" s="1"/>
  <c r="L9" i="6"/>
  <c r="L23" i="6" s="1"/>
  <c r="K9" i="6"/>
  <c r="J9" i="6"/>
  <c r="I9" i="6"/>
  <c r="H9" i="6"/>
  <c r="K7" i="23"/>
  <c r="K22" i="23" s="1"/>
  <c r="L21" i="25" s="1"/>
  <c r="G9" i="6"/>
  <c r="J7" i="23" s="1"/>
  <c r="F9" i="6"/>
  <c r="F23" i="6" s="1"/>
  <c r="E9" i="6"/>
  <c r="E23" i="6" s="1"/>
  <c r="I27" i="5"/>
  <c r="AB7" i="23"/>
  <c r="AB22" i="23" s="1"/>
  <c r="AC21" i="25" s="1"/>
  <c r="D12" i="5"/>
  <c r="D8" i="5"/>
  <c r="D9" i="5"/>
  <c r="D9" i="3"/>
  <c r="W7" i="23"/>
  <c r="X7" i="25" s="1"/>
  <c r="H9" i="23"/>
  <c r="H23" i="23" s="1"/>
  <c r="AE9" i="23"/>
  <c r="AE23" i="23" s="1"/>
  <c r="AF22" i="25" s="1"/>
  <c r="R7" i="23"/>
  <c r="R22" i="23" s="1"/>
  <c r="S21" i="25" s="1"/>
  <c r="S7" i="25"/>
  <c r="W27" i="5"/>
  <c r="W26" i="5"/>
  <c r="W29" i="5"/>
  <c r="O27" i="5"/>
  <c r="U27" i="5"/>
  <c r="U26" i="5"/>
  <c r="U29" i="5"/>
  <c r="X9" i="23"/>
  <c r="Y9" i="25" s="1"/>
  <c r="V9" i="23"/>
  <c r="W9" i="25" s="1"/>
  <c r="T26" i="5"/>
  <c r="T27" i="5"/>
  <c r="Z7" i="23"/>
  <c r="Z22" i="23"/>
  <c r="AA21" i="25" s="1"/>
  <c r="AH7" i="23"/>
  <c r="AI7" i="25" s="1"/>
  <c r="P9" i="23"/>
  <c r="G8" i="4"/>
  <c r="D7" i="20" s="1"/>
  <c r="Q24" i="4"/>
  <c r="J37" i="26" s="1"/>
  <c r="J39" i="26" s="1"/>
  <c r="Y24" i="4"/>
  <c r="G9" i="4"/>
  <c r="D8" i="20" s="1"/>
  <c r="F12" i="4"/>
  <c r="C11" i="20" s="1"/>
  <c r="G24" i="5"/>
  <c r="D12" i="3"/>
  <c r="Y27" i="5"/>
  <c r="Y26" i="5"/>
  <c r="Y29" i="5"/>
  <c r="Q27" i="5"/>
  <c r="W9" i="23"/>
  <c r="X9" i="25" s="1"/>
  <c r="AG7" i="23"/>
  <c r="AH7" i="25" s="1"/>
  <c r="O9" i="23"/>
  <c r="P9" i="25"/>
  <c r="V26" i="5"/>
  <c r="V27" i="5"/>
  <c r="AA7" i="23"/>
  <c r="AB7" i="25" s="1"/>
  <c r="AI7" i="23"/>
  <c r="AJ7" i="25" s="1"/>
  <c r="R24" i="4"/>
  <c r="L36" i="32" s="1"/>
  <c r="X26" i="5"/>
  <c r="X27" i="5"/>
  <c r="N27" i="7"/>
  <c r="S27" i="5"/>
  <c r="E4" i="18"/>
  <c r="G6" i="24"/>
  <c r="E27" i="28"/>
  <c r="Q7" i="23"/>
  <c r="Q22" i="23" s="1"/>
  <c r="R21" i="25" s="1"/>
  <c r="K26" i="3"/>
  <c r="AA8" i="25"/>
  <c r="Z26" i="23"/>
  <c r="AA24" i="25"/>
  <c r="AA26" i="23"/>
  <c r="AB24" i="25"/>
  <c r="AB8" i="25"/>
  <c r="U8" i="25"/>
  <c r="T26" i="23"/>
  <c r="U24" i="25"/>
  <c r="AB26" i="23"/>
  <c r="AC24" i="25"/>
  <c r="AC8" i="25"/>
  <c r="AJ26" i="23"/>
  <c r="AK24" i="25"/>
  <c r="AK8" i="25"/>
  <c r="AE5" i="19"/>
  <c r="BJ5" i="19"/>
  <c r="AF5" i="24"/>
  <c r="W5" i="19"/>
  <c r="BB5" i="19"/>
  <c r="X5" i="24"/>
  <c r="O5" i="19"/>
  <c r="AT5" i="19"/>
  <c r="P5" i="24"/>
  <c r="G5" i="19"/>
  <c r="AL5" i="19"/>
  <c r="H5" i="24"/>
  <c r="AH26" i="23"/>
  <c r="AI24" i="25"/>
  <c r="AI8" i="25"/>
  <c r="AF5" i="19"/>
  <c r="BK5" i="19"/>
  <c r="AG5" i="24"/>
  <c r="V8" i="25"/>
  <c r="U26" i="23"/>
  <c r="V24" i="25"/>
  <c r="AD8" i="25"/>
  <c r="AC26" i="23"/>
  <c r="AD24" i="25"/>
  <c r="AD5" i="19"/>
  <c r="BI5" i="19"/>
  <c r="AE5" i="24"/>
  <c r="V5" i="19"/>
  <c r="BA5" i="19"/>
  <c r="W5" i="24"/>
  <c r="N5" i="19"/>
  <c r="AS5" i="19"/>
  <c r="O5" i="24"/>
  <c r="Y5" i="19"/>
  <c r="BD5" i="19"/>
  <c r="Z5" i="24"/>
  <c r="P5" i="19"/>
  <c r="AU5" i="19"/>
  <c r="Q5" i="24"/>
  <c r="M26" i="23"/>
  <c r="N8" i="25"/>
  <c r="AE8" i="25"/>
  <c r="AD26" i="23"/>
  <c r="AE24" i="25"/>
  <c r="AC5" i="19"/>
  <c r="BH5" i="19"/>
  <c r="AD5" i="24"/>
  <c r="U5" i="19"/>
  <c r="AZ5" i="19"/>
  <c r="V5" i="24"/>
  <c r="M5" i="19"/>
  <c r="AR5" i="19"/>
  <c r="N5" i="24"/>
  <c r="R26" i="23"/>
  <c r="S24" i="25"/>
  <c r="S8" i="25"/>
  <c r="I5" i="19"/>
  <c r="AN5" i="19"/>
  <c r="J5" i="24"/>
  <c r="X5" i="19"/>
  <c r="BC5" i="19"/>
  <c r="Y5" i="24"/>
  <c r="N26" i="23"/>
  <c r="O24" i="25"/>
  <c r="O8" i="25"/>
  <c r="W26" i="23"/>
  <c r="X24" i="25"/>
  <c r="X8" i="25"/>
  <c r="AF8" i="25"/>
  <c r="AE26" i="23"/>
  <c r="AF24" i="25"/>
  <c r="F5" i="19"/>
  <c r="AK5" i="19"/>
  <c r="G5" i="24"/>
  <c r="AB5" i="19"/>
  <c r="BG5" i="19"/>
  <c r="AC5" i="24"/>
  <c r="T5" i="19"/>
  <c r="AY5" i="19"/>
  <c r="U5" i="24"/>
  <c r="L5" i="19"/>
  <c r="AQ5" i="19"/>
  <c r="M5" i="24"/>
  <c r="AG5" i="19"/>
  <c r="BL5" i="19"/>
  <c r="AH5" i="24"/>
  <c r="S26" i="23"/>
  <c r="T24" i="25"/>
  <c r="T8" i="25"/>
  <c r="AI26" i="23"/>
  <c r="AJ24" i="25"/>
  <c r="AJ8" i="25"/>
  <c r="P8" i="25"/>
  <c r="O26" i="23"/>
  <c r="P24" i="25"/>
  <c r="X26" i="23"/>
  <c r="Y24" i="25"/>
  <c r="Y8" i="25"/>
  <c r="AF26" i="23"/>
  <c r="AG24" i="25"/>
  <c r="AG8" i="25"/>
  <c r="AI5" i="19"/>
  <c r="BN5" i="19"/>
  <c r="AJ5" i="24"/>
  <c r="AA5" i="19"/>
  <c r="BF5" i="19"/>
  <c r="AB5" i="24"/>
  <c r="S5" i="19"/>
  <c r="AX5" i="19"/>
  <c r="T5" i="24"/>
  <c r="K5" i="19"/>
  <c r="AP5" i="19"/>
  <c r="L5" i="24"/>
  <c r="Q5" i="19"/>
  <c r="AV5" i="19"/>
  <c r="R5" i="24"/>
  <c r="H5" i="19"/>
  <c r="AM5" i="19"/>
  <c r="I5" i="24"/>
  <c r="R8" i="25"/>
  <c r="Q26" i="23"/>
  <c r="R24" i="25"/>
  <c r="Z8" i="25"/>
  <c r="Y26" i="23"/>
  <c r="Z24" i="25"/>
  <c r="AH8" i="25"/>
  <c r="AG26" i="23"/>
  <c r="AH24" i="25"/>
  <c r="AH5" i="19"/>
  <c r="BM5" i="19"/>
  <c r="AI5" i="24"/>
  <c r="Z5" i="19"/>
  <c r="BE5" i="19"/>
  <c r="AA5" i="24"/>
  <c r="R5" i="19"/>
  <c r="AW5" i="19"/>
  <c r="S5" i="24"/>
  <c r="J5" i="19"/>
  <c r="AO5" i="19"/>
  <c r="K5" i="24"/>
  <c r="U7" i="23"/>
  <c r="T7" i="23"/>
  <c r="U7" i="25" s="1"/>
  <c r="T22" i="23"/>
  <c r="U21" i="25" s="1"/>
  <c r="V7" i="23"/>
  <c r="W7" i="25"/>
  <c r="N7" i="23"/>
  <c r="H26" i="3"/>
  <c r="L26" i="3"/>
  <c r="D13" i="3"/>
  <c r="G24" i="3"/>
  <c r="J26" i="3"/>
  <c r="AC7" i="25"/>
  <c r="L7" i="25"/>
  <c r="D13" i="5"/>
  <c r="F24" i="5"/>
  <c r="L8" i="18"/>
  <c r="O8" i="18"/>
  <c r="W8" i="18"/>
  <c r="AE8" i="18"/>
  <c r="F8" i="4"/>
  <c r="C7" i="20" s="1"/>
  <c r="P24" i="4"/>
  <c r="P26" i="4" s="1"/>
  <c r="X24" i="4"/>
  <c r="N26" i="7" s="1"/>
  <c r="P25" i="23" s="1"/>
  <c r="P8" i="18"/>
  <c r="P19" i="18"/>
  <c r="S24" i="4"/>
  <c r="S26" i="4" s="1"/>
  <c r="F24" i="3"/>
  <c r="K8" i="18"/>
  <c r="S8" i="18"/>
  <c r="S19" i="18"/>
  <c r="T24" i="4"/>
  <c r="L26" i="7" s="1"/>
  <c r="N25" i="23" s="1"/>
  <c r="D8" i="3"/>
  <c r="AF8" i="18"/>
  <c r="AG8" i="18"/>
  <c r="U31" i="7"/>
  <c r="E8" i="18"/>
  <c r="M24" i="4"/>
  <c r="F37" i="26" s="1"/>
  <c r="F39" i="26" s="1"/>
  <c r="U24" i="4"/>
  <c r="U26" i="4" s="1"/>
  <c r="Y8" i="18"/>
  <c r="M8" i="18"/>
  <c r="AC8" i="18"/>
  <c r="N24" i="4"/>
  <c r="H36" i="32" s="1"/>
  <c r="V24" i="4"/>
  <c r="Y31" i="7"/>
  <c r="X8" i="18"/>
  <c r="U8" i="18"/>
  <c r="O31" i="7"/>
  <c r="N8" i="18"/>
  <c r="N19" i="18"/>
  <c r="W31" i="7"/>
  <c r="V8" i="18"/>
  <c r="AD8" i="18"/>
  <c r="O24" i="4"/>
  <c r="O26" i="4" s="1"/>
  <c r="W24" i="4"/>
  <c r="W26" i="4" s="1"/>
  <c r="G12" i="4"/>
  <c r="D11" i="20" s="1"/>
  <c r="G13" i="20"/>
  <c r="AD19" i="18"/>
  <c r="V31" i="7"/>
  <c r="AF19" i="18"/>
  <c r="AG31" i="7"/>
  <c r="X19" i="18"/>
  <c r="AA19" i="18"/>
  <c r="AB19" i="18"/>
  <c r="Y19" i="18"/>
  <c r="AG19" i="18"/>
  <c r="M19" i="18"/>
  <c r="K19" i="18"/>
  <c r="L19" i="18"/>
  <c r="I19" i="18"/>
  <c r="AE36" i="19"/>
  <c r="BJ36" i="19" s="1"/>
  <c r="G23" i="6"/>
  <c r="X36" i="19"/>
  <c r="BC36" i="19"/>
  <c r="AA36" i="19"/>
  <c r="AA34" i="19" s="1"/>
  <c r="S23" i="6"/>
  <c r="L36" i="19"/>
  <c r="M36" i="24" s="1"/>
  <c r="M36" i="19"/>
  <c r="AR36" i="19" s="1"/>
  <c r="U36" i="19"/>
  <c r="U34" i="19" s="1"/>
  <c r="AZ36" i="19"/>
  <c r="AB23" i="6"/>
  <c r="AC36" i="19"/>
  <c r="BH36" i="19" s="1"/>
  <c r="Y36" i="19"/>
  <c r="O23" i="6"/>
  <c r="W23" i="6"/>
  <c r="AE23" i="6"/>
  <c r="N36" i="19"/>
  <c r="O36" i="24" s="1"/>
  <c r="U23" i="6"/>
  <c r="V36" i="19"/>
  <c r="V34" i="19" s="1"/>
  <c r="L24" i="4"/>
  <c r="H26" i="7" s="1"/>
  <c r="J25" i="23" s="1"/>
  <c r="G13" i="4"/>
  <c r="D12" i="20" s="1"/>
  <c r="K24" i="4"/>
  <c r="K26" i="4" s="1"/>
  <c r="J24" i="4"/>
  <c r="J26" i="4" s="1"/>
  <c r="F13" i="4"/>
  <c r="C12" i="20" s="1"/>
  <c r="F9" i="4"/>
  <c r="C8" i="20" s="1"/>
  <c r="AI9" i="6"/>
  <c r="I24" i="4"/>
  <c r="I26" i="4" s="1"/>
  <c r="F5" i="6"/>
  <c r="G5" i="6"/>
  <c r="H5" i="6"/>
  <c r="AF23" i="6"/>
  <c r="AC31" i="7"/>
  <c r="P31" i="7"/>
  <c r="AF31" i="7"/>
  <c r="Z31" i="7"/>
  <c r="AH31" i="7"/>
  <c r="X29" i="5"/>
  <c r="P36" i="23"/>
  <c r="V29" i="5"/>
  <c r="O36" i="23"/>
  <c r="T29" i="5"/>
  <c r="M27" i="7"/>
  <c r="L27" i="7"/>
  <c r="AQ36" i="19"/>
  <c r="B3" i="26"/>
  <c r="B189" i="26"/>
  <c r="F6" i="19"/>
  <c r="H6" i="23"/>
  <c r="N24" i="25"/>
  <c r="AG22" i="23"/>
  <c r="AH21" i="25" s="1"/>
  <c r="AH22" i="23"/>
  <c r="O23" i="23"/>
  <c r="P22" i="25" s="1"/>
  <c r="B3" i="32"/>
  <c r="D24" i="3"/>
  <c r="K5" i="23"/>
  <c r="K20" i="23"/>
  <c r="K34" i="23"/>
  <c r="L5" i="25"/>
  <c r="L19" i="25"/>
  <c r="U5" i="25"/>
  <c r="U19" i="25"/>
  <c r="T5" i="23"/>
  <c r="T20" i="23"/>
  <c r="T34" i="23"/>
  <c r="AF5" i="23"/>
  <c r="AF20" i="23"/>
  <c r="AF34" i="23"/>
  <c r="AG5" i="25"/>
  <c r="AG19" i="25"/>
  <c r="W5" i="25"/>
  <c r="W19" i="25"/>
  <c r="V5" i="23"/>
  <c r="V20" i="23"/>
  <c r="V34" i="23"/>
  <c r="V5" i="25"/>
  <c r="V19" i="25"/>
  <c r="U5" i="23"/>
  <c r="U20" i="23"/>
  <c r="U34" i="23"/>
  <c r="AA5" i="23"/>
  <c r="AA20" i="23"/>
  <c r="AA34" i="23"/>
  <c r="AB5" i="25"/>
  <c r="AB19" i="25"/>
  <c r="AC5" i="25"/>
  <c r="AC19" i="25"/>
  <c r="AB5" i="23"/>
  <c r="AB20" i="23"/>
  <c r="AB34" i="23"/>
  <c r="K5" i="25"/>
  <c r="K19" i="25"/>
  <c r="J5" i="23"/>
  <c r="J20" i="23"/>
  <c r="J34" i="23"/>
  <c r="AD5" i="25"/>
  <c r="AD19" i="25"/>
  <c r="AC5" i="23"/>
  <c r="AC20" i="23"/>
  <c r="AC34" i="23"/>
  <c r="Y5" i="23"/>
  <c r="Y20" i="23"/>
  <c r="Y34" i="23"/>
  <c r="Z5" i="25"/>
  <c r="Z19" i="25"/>
  <c r="O5" i="25"/>
  <c r="O19" i="25"/>
  <c r="N5" i="23"/>
  <c r="N20" i="23"/>
  <c r="N34" i="23"/>
  <c r="AJ5" i="25"/>
  <c r="AJ19" i="25"/>
  <c r="AI5" i="23"/>
  <c r="AI20" i="23"/>
  <c r="AI34" i="23"/>
  <c r="AE5" i="25"/>
  <c r="AE19" i="25"/>
  <c r="AD5" i="23"/>
  <c r="AD20" i="23"/>
  <c r="AD34" i="23"/>
  <c r="AA5" i="25"/>
  <c r="AA19" i="25"/>
  <c r="Z5" i="23"/>
  <c r="Z20" i="23"/>
  <c r="Z34" i="23"/>
  <c r="P5" i="25"/>
  <c r="P19" i="25"/>
  <c r="O5" i="23"/>
  <c r="O20" i="23"/>
  <c r="O34" i="23"/>
  <c r="AE5" i="23"/>
  <c r="AE20" i="23"/>
  <c r="AE34" i="23"/>
  <c r="AF5" i="25"/>
  <c r="AF19" i="25"/>
  <c r="AK5" i="25"/>
  <c r="AK19" i="25"/>
  <c r="AJ5" i="23"/>
  <c r="AJ20" i="23"/>
  <c r="AJ34" i="23"/>
  <c r="T5" i="25"/>
  <c r="T19" i="25"/>
  <c r="S5" i="23"/>
  <c r="S20" i="23"/>
  <c r="S34" i="23"/>
  <c r="AL5" i="25"/>
  <c r="AL19" i="25"/>
  <c r="AK5" i="23"/>
  <c r="AK20" i="23"/>
  <c r="AK34" i="23"/>
  <c r="S5" i="25"/>
  <c r="S19" i="25"/>
  <c r="R5" i="23"/>
  <c r="R20" i="23"/>
  <c r="R34" i="23"/>
  <c r="P5" i="23"/>
  <c r="P20" i="23"/>
  <c r="P34" i="23"/>
  <c r="Q5" i="25"/>
  <c r="Q19" i="25"/>
  <c r="AG5" i="23"/>
  <c r="AG20" i="23"/>
  <c r="AG34" i="23"/>
  <c r="AH5" i="25"/>
  <c r="AH19" i="25"/>
  <c r="Q5" i="23"/>
  <c r="Q20" i="23"/>
  <c r="Q34" i="23"/>
  <c r="R5" i="25"/>
  <c r="R19" i="25"/>
  <c r="H5" i="23"/>
  <c r="H20" i="23"/>
  <c r="H34" i="23"/>
  <c r="I5" i="25"/>
  <c r="I19" i="25"/>
  <c r="W5" i="23"/>
  <c r="W20" i="23"/>
  <c r="W34" i="23"/>
  <c r="X5" i="25"/>
  <c r="X19" i="25"/>
  <c r="M5" i="25"/>
  <c r="M19" i="25"/>
  <c r="L5" i="23"/>
  <c r="L20" i="23"/>
  <c r="L34" i="23"/>
  <c r="M5" i="23"/>
  <c r="M20" i="23"/>
  <c r="M34" i="23"/>
  <c r="N5" i="25"/>
  <c r="N19" i="25"/>
  <c r="X5" i="23"/>
  <c r="X20" i="23"/>
  <c r="X34" i="23"/>
  <c r="Y5" i="25"/>
  <c r="Y19" i="25"/>
  <c r="AI5" i="25"/>
  <c r="AI19" i="25"/>
  <c r="AH5" i="23"/>
  <c r="AH20" i="23"/>
  <c r="AH34" i="23"/>
  <c r="I5" i="23"/>
  <c r="I20" i="23"/>
  <c r="I34" i="23"/>
  <c r="J5" i="25"/>
  <c r="J19" i="25"/>
  <c r="V22" i="23"/>
  <c r="W21" i="25"/>
  <c r="G5" i="7"/>
  <c r="H5" i="7"/>
  <c r="O7" i="25"/>
  <c r="N22" i="23"/>
  <c r="O21" i="25"/>
  <c r="X34" i="19"/>
  <c r="BC34" i="19" s="1"/>
  <c r="Y36" i="24"/>
  <c r="Y34" i="24" s="1"/>
  <c r="Y42" i="24" s="1"/>
  <c r="D24" i="5"/>
  <c r="I5" i="6"/>
  <c r="I5" i="7"/>
  <c r="G36" i="23"/>
  <c r="D36" i="27"/>
  <c r="E13" i="3"/>
  <c r="E10" i="5"/>
  <c r="I6" i="25"/>
  <c r="I20" i="25"/>
  <c r="AK6" i="19"/>
  <c r="B173" i="26"/>
  <c r="B123" i="26"/>
  <c r="B205" i="26"/>
  <c r="B223" i="26"/>
  <c r="B271" i="26"/>
  <c r="B27" i="26"/>
  <c r="B23" i="26"/>
  <c r="B59" i="26"/>
  <c r="B239" i="26"/>
  <c r="B75" i="26"/>
  <c r="B255" i="26"/>
  <c r="B107" i="26"/>
  <c r="D3" i="26"/>
  <c r="D123" i="26" s="1"/>
  <c r="B43" i="26"/>
  <c r="B91" i="26"/>
  <c r="B157" i="26"/>
  <c r="B139" i="26"/>
  <c r="H21" i="23"/>
  <c r="H35" i="23"/>
  <c r="AI21" i="25"/>
  <c r="E9" i="3"/>
  <c r="E23" i="3"/>
  <c r="G4" i="18"/>
  <c r="H6" i="19"/>
  <c r="G27" i="28"/>
  <c r="F4" i="18"/>
  <c r="H6" i="24"/>
  <c r="F27" i="28"/>
  <c r="B91" i="32"/>
  <c r="B59" i="32"/>
  <c r="B43" i="32"/>
  <c r="B27" i="32"/>
  <c r="B23" i="32"/>
  <c r="B116" i="32"/>
  <c r="B123" i="32"/>
  <c r="B107" i="32"/>
  <c r="B173" i="32"/>
  <c r="B205" i="32"/>
  <c r="B239" i="32"/>
  <c r="B255" i="32"/>
  <c r="B189" i="32"/>
  <c r="D3" i="32"/>
  <c r="B223" i="32"/>
  <c r="B75" i="32"/>
  <c r="B271" i="32"/>
  <c r="B157" i="32"/>
  <c r="B139" i="32"/>
  <c r="H4" i="18"/>
  <c r="I6" i="19"/>
  <c r="AN6" i="19"/>
  <c r="H27" i="28"/>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T83" i="26"/>
  <c r="J5" i="6"/>
  <c r="J5" i="7"/>
  <c r="S17" i="18"/>
  <c r="T37" i="19"/>
  <c r="AJ30" i="7"/>
  <c r="J6" i="23"/>
  <c r="AM6" i="19"/>
  <c r="D27" i="26"/>
  <c r="D23" i="26"/>
  <c r="D52" i="26" s="1"/>
  <c r="D107" i="26"/>
  <c r="D223" i="26"/>
  <c r="D205" i="26"/>
  <c r="D75" i="26"/>
  <c r="D271" i="26"/>
  <c r="D255" i="26"/>
  <c r="D139" i="26"/>
  <c r="D239" i="26"/>
  <c r="D157" i="26"/>
  <c r="F3" i="26"/>
  <c r="F139" i="26"/>
  <c r="D91" i="26"/>
  <c r="D59" i="26"/>
  <c r="D43" i="26"/>
  <c r="D173" i="26"/>
  <c r="D189" i="26"/>
  <c r="K6" i="25"/>
  <c r="K20" i="25"/>
  <c r="B118" i="26"/>
  <c r="B119" i="26"/>
  <c r="B234" i="26"/>
  <c r="B235" i="26"/>
  <c r="B132" i="26"/>
  <c r="B125" i="26"/>
  <c r="B248" i="26"/>
  <c r="B241" i="26"/>
  <c r="B54" i="26"/>
  <c r="B55" i="26"/>
  <c r="B134" i="26"/>
  <c r="B135" i="26"/>
  <c r="B266" i="26"/>
  <c r="B267" i="26"/>
  <c r="B68" i="26"/>
  <c r="B61" i="26"/>
  <c r="B184" i="26"/>
  <c r="B185" i="26"/>
  <c r="B282" i="26"/>
  <c r="B283" i="26"/>
  <c r="B167" i="26"/>
  <c r="B169" i="26"/>
  <c r="B70" i="26"/>
  <c r="B71" i="26"/>
  <c r="B101" i="26"/>
  <c r="B103" i="26"/>
  <c r="B200" i="26"/>
  <c r="B201" i="26"/>
  <c r="B198" i="26"/>
  <c r="B191" i="26"/>
  <c r="B280" i="26"/>
  <c r="B273" i="26"/>
  <c r="B154" i="26"/>
  <c r="B149" i="26"/>
  <c r="B220" i="26"/>
  <c r="B250" i="26"/>
  <c r="B251" i="26"/>
  <c r="B154" i="32"/>
  <c r="B150" i="32" s="1"/>
  <c r="B220" i="32"/>
  <c r="B216" i="32" s="1"/>
  <c r="B214" i="32"/>
  <c r="I6" i="24"/>
  <c r="B143" i="26"/>
  <c r="J6" i="24"/>
  <c r="G6" i="19"/>
  <c r="J6" i="25"/>
  <c r="J20" i="25"/>
  <c r="D123" i="32"/>
  <c r="D255" i="32"/>
  <c r="D27" i="32"/>
  <c r="D23" i="32"/>
  <c r="D271" i="32"/>
  <c r="D205" i="32"/>
  <c r="D43" i="32"/>
  <c r="D223" i="32"/>
  <c r="F3" i="32"/>
  <c r="D59" i="32"/>
  <c r="D75" i="32"/>
  <c r="B70" i="32"/>
  <c r="B52" i="32"/>
  <c r="B282" i="32"/>
  <c r="B280" i="32"/>
  <c r="B68" i="32"/>
  <c r="B72" i="32" s="1"/>
  <c r="B232" i="32"/>
  <c r="B250" i="32"/>
  <c r="B248" i="32"/>
  <c r="B118" i="32"/>
  <c r="B54" i="32"/>
  <c r="B167" i="32"/>
  <c r="B198" i="32"/>
  <c r="B202" i="32" s="1"/>
  <c r="B184" i="32"/>
  <c r="B185" i="32" s="1"/>
  <c r="B186" i="32" s="1"/>
  <c r="B166" i="32"/>
  <c r="B84" i="32"/>
  <c r="B101" i="32"/>
  <c r="B100" i="32"/>
  <c r="B264" i="32"/>
  <c r="B268" i="32" s="1"/>
  <c r="B182" i="32"/>
  <c r="B134" i="32"/>
  <c r="B135" i="32"/>
  <c r="B136" i="32" s="1"/>
  <c r="B234" i="32"/>
  <c r="B200" i="32"/>
  <c r="B266" i="32"/>
  <c r="B148" i="32"/>
  <c r="B132" i="32"/>
  <c r="I4" i="18"/>
  <c r="K6" i="24"/>
  <c r="I27" i="28"/>
  <c r="L6" i="25"/>
  <c r="L20" i="25"/>
  <c r="K6" i="23"/>
  <c r="F271" i="26"/>
  <c r="H3" i="26"/>
  <c r="H271" i="26" s="1"/>
  <c r="K5" i="6"/>
  <c r="K5" i="7"/>
  <c r="B94" i="26"/>
  <c r="F23" i="26"/>
  <c r="F182" i="26" s="1"/>
  <c r="J21" i="23"/>
  <c r="J35" i="23"/>
  <c r="D85" i="26"/>
  <c r="D101" i="26"/>
  <c r="D103" i="26"/>
  <c r="B160" i="26"/>
  <c r="F107" i="26"/>
  <c r="F91" i="26"/>
  <c r="F43" i="26"/>
  <c r="F255" i="26"/>
  <c r="T31" i="7"/>
  <c r="AY37" i="19"/>
  <c r="U37" i="24"/>
  <c r="B30" i="26"/>
  <c r="D266" i="26"/>
  <c r="D267" i="26" s="1"/>
  <c r="D268" i="26" s="1"/>
  <c r="D68" i="26"/>
  <c r="D61" i="26" s="1"/>
  <c r="D66" i="26" s="1"/>
  <c r="D234" i="26"/>
  <c r="D235" i="26"/>
  <c r="D70" i="26"/>
  <c r="D71" i="26"/>
  <c r="D132" i="26"/>
  <c r="D125" i="26" s="1"/>
  <c r="D130" i="26" s="1"/>
  <c r="D154" i="26"/>
  <c r="D220" i="26"/>
  <c r="D216" i="26"/>
  <c r="D248" i="26"/>
  <c r="D241" i="26"/>
  <c r="D246" i="26"/>
  <c r="D280" i="26"/>
  <c r="D200" i="26"/>
  <c r="D201" i="26"/>
  <c r="D250" i="26"/>
  <c r="D251" i="26" s="1"/>
  <c r="I6" i="23"/>
  <c r="AL6" i="19"/>
  <c r="B120" i="26"/>
  <c r="B56" i="26"/>
  <c r="D220" i="32"/>
  <c r="D216" i="32" s="1"/>
  <c r="B150" i="26"/>
  <c r="B151" i="26"/>
  <c r="B216" i="26"/>
  <c r="B217" i="26"/>
  <c r="B218" i="26"/>
  <c r="B202" i="26"/>
  <c r="B170" i="26"/>
  <c r="B72" i="26"/>
  <c r="K21" i="23"/>
  <c r="K35" i="23"/>
  <c r="J6" i="19"/>
  <c r="B209" i="26"/>
  <c r="B210" i="26"/>
  <c r="F154" i="26"/>
  <c r="D154" i="32"/>
  <c r="D150" i="32" s="1"/>
  <c r="B283" i="32"/>
  <c r="B284" i="32" s="1"/>
  <c r="F91" i="32"/>
  <c r="F173" i="32"/>
  <c r="F59" i="32"/>
  <c r="F189" i="32"/>
  <c r="F139" i="32"/>
  <c r="H3" i="32"/>
  <c r="F205" i="32"/>
  <c r="F107" i="32"/>
  <c r="F75" i="32"/>
  <c r="F239" i="32"/>
  <c r="F27" i="32"/>
  <c r="D184" i="32"/>
  <c r="D185" i="32" s="1"/>
  <c r="D132" i="32"/>
  <c r="D101" i="32"/>
  <c r="D103" i="32" s="1"/>
  <c r="D166" i="32"/>
  <c r="D232" i="32"/>
  <c r="D250" i="32"/>
  <c r="D251" i="32" s="1"/>
  <c r="D116" i="32"/>
  <c r="D52" i="32"/>
  <c r="D100" i="32"/>
  <c r="D68" i="32"/>
  <c r="B169" i="32"/>
  <c r="B170" i="32"/>
  <c r="B55" i="32"/>
  <c r="B56" i="32" s="1"/>
  <c r="J4" i="18"/>
  <c r="K6" i="19"/>
  <c r="AP6" i="19"/>
  <c r="J27" i="28"/>
  <c r="B201" i="32"/>
  <c r="B103" i="32"/>
  <c r="B104" i="32" s="1"/>
  <c r="B119" i="32"/>
  <c r="B120" i="32" s="1"/>
  <c r="B71" i="32"/>
  <c r="B267" i="32"/>
  <c r="B235" i="32"/>
  <c r="B236" i="32" s="1"/>
  <c r="B251" i="32"/>
  <c r="B252" i="32" s="1"/>
  <c r="B247" i="26"/>
  <c r="B279" i="26"/>
  <c r="B278" i="26"/>
  <c r="B284" i="26"/>
  <c r="F280" i="26"/>
  <c r="B268" i="26"/>
  <c r="F266" i="26"/>
  <c r="B252" i="26"/>
  <c r="F250" i="26"/>
  <c r="F248" i="26"/>
  <c r="B236" i="26"/>
  <c r="F234" i="26"/>
  <c r="D209" i="26"/>
  <c r="B196" i="26"/>
  <c r="F200" i="26"/>
  <c r="F198" i="26"/>
  <c r="F167" i="26"/>
  <c r="B186" i="26"/>
  <c r="B161" i="26"/>
  <c r="B130" i="26"/>
  <c r="F134" i="26"/>
  <c r="F132" i="26"/>
  <c r="B136" i="26"/>
  <c r="F118" i="26"/>
  <c r="B104" i="26"/>
  <c r="B95" i="26"/>
  <c r="B79" i="26"/>
  <c r="B66" i="26"/>
  <c r="F68" i="26"/>
  <c r="F54" i="26"/>
  <c r="H239" i="26"/>
  <c r="H205" i="26"/>
  <c r="H123" i="26"/>
  <c r="H23" i="26"/>
  <c r="H107" i="26"/>
  <c r="J3" i="26"/>
  <c r="H157" i="26"/>
  <c r="L5" i="6"/>
  <c r="L5" i="7"/>
  <c r="F220" i="26"/>
  <c r="D95" i="26"/>
  <c r="D96" i="26"/>
  <c r="F70" i="26"/>
  <c r="F71" i="26" s="1"/>
  <c r="F72" i="26" s="1"/>
  <c r="F101" i="26"/>
  <c r="F184" i="26"/>
  <c r="F185" i="26"/>
  <c r="I21" i="23"/>
  <c r="I35" i="23"/>
  <c r="F150" i="26"/>
  <c r="F149" i="26"/>
  <c r="D150" i="26"/>
  <c r="D149" i="26"/>
  <c r="D149" i="32"/>
  <c r="D161" i="26"/>
  <c r="W8" i="25"/>
  <c r="D72" i="26"/>
  <c r="D31" i="26"/>
  <c r="D32" i="26"/>
  <c r="D252" i="26"/>
  <c r="D152" i="26"/>
  <c r="D273" i="26"/>
  <c r="D278" i="26" s="1"/>
  <c r="M6" i="25"/>
  <c r="M20" i="25"/>
  <c r="AO6" i="19"/>
  <c r="T151" i="26"/>
  <c r="B152" i="26"/>
  <c r="F216" i="26"/>
  <c r="F217" i="26"/>
  <c r="D143" i="26"/>
  <c r="B212" i="26"/>
  <c r="B213" i="26"/>
  <c r="H220" i="26"/>
  <c r="L6" i="23"/>
  <c r="D210" i="26"/>
  <c r="H154" i="26"/>
  <c r="F143" i="26"/>
  <c r="F23" i="32"/>
  <c r="F220" i="32" s="1"/>
  <c r="F216" i="32" s="1"/>
  <c r="L6" i="24"/>
  <c r="K4" i="18"/>
  <c r="M6" i="24"/>
  <c r="K27" i="28"/>
  <c r="H23" i="32"/>
  <c r="H271" i="32"/>
  <c r="H239" i="32"/>
  <c r="H282" i="26"/>
  <c r="H283" i="26" s="1"/>
  <c r="F273" i="26"/>
  <c r="F278" i="26"/>
  <c r="D247" i="26"/>
  <c r="H266" i="26"/>
  <c r="H267" i="26"/>
  <c r="F267" i="26"/>
  <c r="F241" i="26"/>
  <c r="F251" i="26"/>
  <c r="H250" i="26"/>
  <c r="H251" i="26"/>
  <c r="H248" i="26"/>
  <c r="F235" i="26"/>
  <c r="H234" i="26"/>
  <c r="H235" i="26" s="1"/>
  <c r="F191" i="26"/>
  <c r="F201" i="26"/>
  <c r="H200" i="26"/>
  <c r="H201" i="26" s="1"/>
  <c r="H198" i="26"/>
  <c r="H167" i="26"/>
  <c r="H169" i="26"/>
  <c r="B162" i="26"/>
  <c r="F160" i="26"/>
  <c r="D162" i="26"/>
  <c r="F169" i="26"/>
  <c r="F170" i="26"/>
  <c r="F125" i="26"/>
  <c r="F135" i="26"/>
  <c r="F136" i="26" s="1"/>
  <c r="H134" i="26"/>
  <c r="H135" i="26" s="1"/>
  <c r="H136" i="26" s="1"/>
  <c r="H132" i="26"/>
  <c r="F119" i="26"/>
  <c r="H118" i="26"/>
  <c r="H119" i="26" s="1"/>
  <c r="B96" i="26"/>
  <c r="F94" i="26"/>
  <c r="F103" i="26"/>
  <c r="F104" i="26" s="1"/>
  <c r="H101" i="26"/>
  <c r="B80" i="26"/>
  <c r="F61" i="26"/>
  <c r="F66" i="26" s="1"/>
  <c r="H70" i="26"/>
  <c r="H71" i="26" s="1"/>
  <c r="H68" i="26"/>
  <c r="F55" i="26"/>
  <c r="H54" i="26"/>
  <c r="H55" i="26" s="1"/>
  <c r="J239" i="26"/>
  <c r="J271" i="26"/>
  <c r="J157" i="26"/>
  <c r="J91" i="26"/>
  <c r="J205" i="26"/>
  <c r="J75" i="26"/>
  <c r="J27" i="26"/>
  <c r="J23" i="26"/>
  <c r="N6" i="25"/>
  <c r="N20" i="25"/>
  <c r="M6" i="23"/>
  <c r="M5" i="6"/>
  <c r="M5" i="7"/>
  <c r="H94" i="26"/>
  <c r="F78" i="26"/>
  <c r="F268" i="26"/>
  <c r="D94" i="26"/>
  <c r="H150" i="26"/>
  <c r="H149" i="26"/>
  <c r="D160" i="26"/>
  <c r="H160" i="26"/>
  <c r="W24" i="25"/>
  <c r="D279" i="26"/>
  <c r="H214" i="32"/>
  <c r="H220" i="32"/>
  <c r="H216" i="32" s="1"/>
  <c r="F264" i="32"/>
  <c r="F214" i="32"/>
  <c r="H216" i="26"/>
  <c r="H217" i="26" s="1"/>
  <c r="D213" i="26"/>
  <c r="F70" i="32"/>
  <c r="F71" i="32"/>
  <c r="L21" i="23"/>
  <c r="L35" i="23"/>
  <c r="M21" i="23"/>
  <c r="M35" i="23"/>
  <c r="F248" i="32"/>
  <c r="F182" i="32"/>
  <c r="F166" i="32"/>
  <c r="J220" i="26"/>
  <c r="J216" i="26" s="1"/>
  <c r="J217" i="26" s="1"/>
  <c r="F52" i="32"/>
  <c r="F116" i="32"/>
  <c r="F118" i="32"/>
  <c r="F119" i="32" s="1"/>
  <c r="F120" i="32" s="1"/>
  <c r="J154" i="26"/>
  <c r="J150" i="26" s="1"/>
  <c r="H143" i="26"/>
  <c r="T143" i="26" s="1"/>
  <c r="F134" i="32"/>
  <c r="F135" i="32" s="1"/>
  <c r="F167" i="32"/>
  <c r="F169" i="32"/>
  <c r="F36" i="32"/>
  <c r="F234" i="32"/>
  <c r="F235" i="32" s="1"/>
  <c r="F101" i="32"/>
  <c r="F103" i="32" s="1"/>
  <c r="F104" i="32" s="1"/>
  <c r="F200" i="32"/>
  <c r="F201" i="32" s="1"/>
  <c r="F100" i="32"/>
  <c r="F266" i="32"/>
  <c r="F267" i="32"/>
  <c r="F198" i="32"/>
  <c r="F154" i="32"/>
  <c r="F150" i="32" s="1"/>
  <c r="F148" i="32"/>
  <c r="F84" i="32"/>
  <c r="H154" i="32"/>
  <c r="H150" i="32" s="1"/>
  <c r="L6" i="19"/>
  <c r="H264" i="32"/>
  <c r="H250" i="32"/>
  <c r="H251" i="32" s="1"/>
  <c r="H167" i="32"/>
  <c r="H266" i="32"/>
  <c r="H267" i="32"/>
  <c r="H101" i="32"/>
  <c r="H52" i="32"/>
  <c r="H184" i="32"/>
  <c r="H185" i="32" s="1"/>
  <c r="H186" i="32" s="1"/>
  <c r="H232" i="32"/>
  <c r="H198" i="32"/>
  <c r="H132" i="32"/>
  <c r="H116" i="32"/>
  <c r="H68" i="32"/>
  <c r="H280" i="32"/>
  <c r="H166" i="32"/>
  <c r="H118" i="32"/>
  <c r="H119" i="32" s="1"/>
  <c r="H120" i="32" s="1"/>
  <c r="H100" i="32"/>
  <c r="H234" i="32"/>
  <c r="H235" i="32" s="1"/>
  <c r="H236" i="32" s="1"/>
  <c r="H182" i="32"/>
  <c r="H148" i="32"/>
  <c r="H70" i="32"/>
  <c r="H71" i="32"/>
  <c r="H84" i="32"/>
  <c r="H282" i="32"/>
  <c r="H283" i="32" s="1"/>
  <c r="H134" i="32"/>
  <c r="H135" i="32" s="1"/>
  <c r="H136" i="32" s="1"/>
  <c r="H248" i="32"/>
  <c r="H200" i="32"/>
  <c r="H201" i="32"/>
  <c r="H202" i="32" s="1"/>
  <c r="H54" i="32"/>
  <c r="H55" i="32" s="1"/>
  <c r="L4" i="18"/>
  <c r="M6" i="19"/>
  <c r="AR6" i="19"/>
  <c r="L27" i="28"/>
  <c r="J23" i="32"/>
  <c r="J116" i="32" s="1"/>
  <c r="F279" i="26"/>
  <c r="J282" i="26"/>
  <c r="J283" i="26" s="1"/>
  <c r="J266" i="26"/>
  <c r="H241" i="26"/>
  <c r="H252" i="26"/>
  <c r="J250" i="26"/>
  <c r="J251" i="26" s="1"/>
  <c r="F252" i="26"/>
  <c r="J234" i="26"/>
  <c r="J235" i="26" s="1"/>
  <c r="F236" i="26"/>
  <c r="F209" i="26"/>
  <c r="F210" i="26"/>
  <c r="H191" i="26"/>
  <c r="H196" i="26"/>
  <c r="H202" i="26"/>
  <c r="F196" i="26"/>
  <c r="F202" i="26"/>
  <c r="J200" i="26"/>
  <c r="J201" i="26" s="1"/>
  <c r="J202" i="26" s="1"/>
  <c r="J198" i="26"/>
  <c r="J167" i="26"/>
  <c r="J184" i="26"/>
  <c r="F186" i="26"/>
  <c r="F161" i="26"/>
  <c r="B164" i="26"/>
  <c r="H161" i="26"/>
  <c r="H162" i="26"/>
  <c r="H125" i="26"/>
  <c r="H130" i="26"/>
  <c r="J132" i="26"/>
  <c r="J125" i="26" s="1"/>
  <c r="J130" i="26" s="1"/>
  <c r="F130" i="26"/>
  <c r="J118" i="26"/>
  <c r="J119" i="26" s="1"/>
  <c r="F120" i="26"/>
  <c r="F95" i="26"/>
  <c r="F98" i="26" s="1"/>
  <c r="B98" i="26"/>
  <c r="J101" i="26"/>
  <c r="J103" i="26" s="1"/>
  <c r="H95" i="26"/>
  <c r="H96" i="26"/>
  <c r="J85" i="26"/>
  <c r="F79" i="26"/>
  <c r="J68" i="26"/>
  <c r="J70" i="26"/>
  <c r="J71" i="26" s="1"/>
  <c r="H72" i="26"/>
  <c r="H61" i="26"/>
  <c r="J54" i="26"/>
  <c r="H30" i="26"/>
  <c r="L23" i="26"/>
  <c r="N5" i="6"/>
  <c r="N5" i="7"/>
  <c r="H149" i="32"/>
  <c r="J149" i="26"/>
  <c r="T149" i="26" s="1"/>
  <c r="J30" i="26"/>
  <c r="N6" i="23"/>
  <c r="N21" i="23"/>
  <c r="N35" i="23"/>
  <c r="AQ6" i="19"/>
  <c r="L220" i="26"/>
  <c r="L214" i="26"/>
  <c r="L148" i="26"/>
  <c r="L154" i="26"/>
  <c r="L150" i="26" s="1"/>
  <c r="J143" i="26"/>
  <c r="N6" i="24"/>
  <c r="O6" i="25"/>
  <c r="O20" i="25"/>
  <c r="H169" i="32"/>
  <c r="M4" i="18"/>
  <c r="O6" i="24"/>
  <c r="M27" i="28"/>
  <c r="L23" i="32"/>
  <c r="H103" i="32"/>
  <c r="H104" i="32" s="1"/>
  <c r="L282" i="26"/>
  <c r="L283" i="26"/>
  <c r="L280" i="26"/>
  <c r="J267" i="26"/>
  <c r="L266" i="26"/>
  <c r="L267" i="26"/>
  <c r="L264" i="26"/>
  <c r="L250" i="26"/>
  <c r="L248" i="26"/>
  <c r="L241" i="26" s="1"/>
  <c r="L234" i="26"/>
  <c r="L235" i="26"/>
  <c r="H209" i="26"/>
  <c r="H210" i="26"/>
  <c r="L200" i="26"/>
  <c r="L201" i="26" s="1"/>
  <c r="L202" i="26" s="1"/>
  <c r="L198" i="26"/>
  <c r="L191" i="26" s="1"/>
  <c r="L196" i="26" s="1"/>
  <c r="J191" i="26"/>
  <c r="J196" i="26" s="1"/>
  <c r="L167" i="26"/>
  <c r="L169" i="26"/>
  <c r="L184" i="26"/>
  <c r="L185" i="26" s="1"/>
  <c r="J185" i="26"/>
  <c r="J169" i="26"/>
  <c r="J160" i="26"/>
  <c r="F162" i="26"/>
  <c r="L134" i="26"/>
  <c r="L135" i="26"/>
  <c r="L132" i="26"/>
  <c r="L118" i="26"/>
  <c r="L119" i="26"/>
  <c r="L116" i="26"/>
  <c r="F96" i="26"/>
  <c r="L101" i="26"/>
  <c r="L103" i="26" s="1"/>
  <c r="J94" i="26"/>
  <c r="J72" i="26"/>
  <c r="L84" i="26"/>
  <c r="L77" i="26" s="1"/>
  <c r="L68" i="26"/>
  <c r="L61" i="26" s="1"/>
  <c r="L70" i="26"/>
  <c r="J55" i="26"/>
  <c r="L54" i="26"/>
  <c r="J31" i="26"/>
  <c r="N23" i="26"/>
  <c r="O6" i="23"/>
  <c r="O21" i="23"/>
  <c r="O35" i="23"/>
  <c r="P6" i="25"/>
  <c r="P20" i="25"/>
  <c r="O5" i="6"/>
  <c r="O5" i="7"/>
  <c r="L149" i="26"/>
  <c r="L160" i="26"/>
  <c r="N6" i="19"/>
  <c r="AS6" i="19"/>
  <c r="L216" i="26"/>
  <c r="L217" i="26" s="1"/>
  <c r="L218" i="26" s="1"/>
  <c r="L220" i="32"/>
  <c r="L216" i="32" s="1"/>
  <c r="L214" i="32"/>
  <c r="N148" i="26"/>
  <c r="N220" i="26"/>
  <c r="N216" i="26" s="1"/>
  <c r="N217" i="26" s="1"/>
  <c r="L219" i="26"/>
  <c r="L207" i="26" s="1"/>
  <c r="L212" i="26" s="1"/>
  <c r="L143" i="26"/>
  <c r="L154" i="32"/>
  <c r="N23" i="32"/>
  <c r="N4" i="18"/>
  <c r="P6" i="24"/>
  <c r="N27" i="28"/>
  <c r="L198" i="32"/>
  <c r="L132" i="32"/>
  <c r="L101" i="32"/>
  <c r="L103" i="32" s="1"/>
  <c r="L118" i="32"/>
  <c r="L119" i="32" s="1"/>
  <c r="L120" i="32" s="1"/>
  <c r="L266" i="32"/>
  <c r="L267" i="32" s="1"/>
  <c r="L268" i="32" s="1"/>
  <c r="L52" i="32"/>
  <c r="L232" i="32"/>
  <c r="L134" i="32"/>
  <c r="L135" i="32" s="1"/>
  <c r="L234" i="32"/>
  <c r="L235" i="32" s="1"/>
  <c r="L280" i="32"/>
  <c r="L284" i="32" s="1"/>
  <c r="L116" i="32"/>
  <c r="L68" i="32"/>
  <c r="L282" i="32"/>
  <c r="L283" i="32" s="1"/>
  <c r="L264" i="32"/>
  <c r="L100" i="32"/>
  <c r="L148" i="32"/>
  <c r="L248" i="32"/>
  <c r="L166" i="32"/>
  <c r="L170" i="32" s="1"/>
  <c r="L84" i="32"/>
  <c r="L70" i="32"/>
  <c r="L71" i="32" s="1"/>
  <c r="L72" i="32" s="1"/>
  <c r="L184" i="32"/>
  <c r="L185" i="32" s="1"/>
  <c r="L186" i="32" s="1"/>
  <c r="L200" i="32"/>
  <c r="L201" i="32" s="1"/>
  <c r="L54" i="32"/>
  <c r="L250" i="32"/>
  <c r="L167" i="32"/>
  <c r="L182" i="32"/>
  <c r="L273" i="26"/>
  <c r="L278" i="26" s="1"/>
  <c r="L268" i="26"/>
  <c r="N266" i="26"/>
  <c r="N267" i="26"/>
  <c r="L246" i="26"/>
  <c r="L251" i="26"/>
  <c r="N234" i="26"/>
  <c r="F213" i="26"/>
  <c r="H213" i="26"/>
  <c r="J209" i="26"/>
  <c r="J210" i="26"/>
  <c r="N200" i="26"/>
  <c r="N201" i="26" s="1"/>
  <c r="N167" i="26"/>
  <c r="N169" i="26"/>
  <c r="J161" i="26"/>
  <c r="L161" i="26"/>
  <c r="L162" i="26"/>
  <c r="L125" i="26"/>
  <c r="L136" i="26"/>
  <c r="L120" i="26"/>
  <c r="N118" i="26"/>
  <c r="N119" i="26" s="1"/>
  <c r="N116" i="26"/>
  <c r="J95" i="26"/>
  <c r="L95" i="26"/>
  <c r="L96" i="26"/>
  <c r="N101" i="26"/>
  <c r="N103" i="26"/>
  <c r="N85" i="26"/>
  <c r="L71" i="26"/>
  <c r="L72" i="26"/>
  <c r="L55" i="26"/>
  <c r="N54" i="26"/>
  <c r="N55" i="26" s="1"/>
  <c r="N52" i="26"/>
  <c r="L30" i="26"/>
  <c r="P23" i="26"/>
  <c r="P5" i="6"/>
  <c r="P5" i="7"/>
  <c r="L94" i="26"/>
  <c r="N149" i="26"/>
  <c r="L150" i="32"/>
  <c r="L149" i="32"/>
  <c r="L151" i="32" s="1"/>
  <c r="L152" i="32" s="1"/>
  <c r="N30" i="26"/>
  <c r="Q6" i="25"/>
  <c r="Q20" i="25"/>
  <c r="P6" i="23"/>
  <c r="P21" i="23"/>
  <c r="P35" i="23"/>
  <c r="N214" i="32"/>
  <c r="N220" i="32"/>
  <c r="N216" i="32" s="1"/>
  <c r="N154" i="32"/>
  <c r="N280" i="32"/>
  <c r="N134" i="32"/>
  <c r="N135" i="32" s="1"/>
  <c r="N136" i="32" s="1"/>
  <c r="N54" i="32"/>
  <c r="N55" i="32" s="1"/>
  <c r="N56" i="32" s="1"/>
  <c r="N282" i="32"/>
  <c r="N283" i="32"/>
  <c r="N182" i="32"/>
  <c r="N234" i="32"/>
  <c r="N235" i="32"/>
  <c r="N52" i="32"/>
  <c r="N248" i="32"/>
  <c r="N266" i="32"/>
  <c r="N267" i="32" s="1"/>
  <c r="N132" i="32"/>
  <c r="N184" i="32"/>
  <c r="N185" i="32"/>
  <c r="N186" i="32" s="1"/>
  <c r="N200" i="32"/>
  <c r="N201" i="32" s="1"/>
  <c r="N116" i="32"/>
  <c r="N101" i="32"/>
  <c r="N103" i="32" s="1"/>
  <c r="N232" i="32"/>
  <c r="N264" i="32"/>
  <c r="N84" i="32"/>
  <c r="N250" i="32"/>
  <c r="N251" i="32" s="1"/>
  <c r="N167" i="32"/>
  <c r="N169" i="32" s="1"/>
  <c r="N170" i="32" s="1"/>
  <c r="N100" i="32"/>
  <c r="N70" i="32"/>
  <c r="N71" i="32"/>
  <c r="N118" i="32"/>
  <c r="N119" i="32"/>
  <c r="N120" i="32" s="1"/>
  <c r="N198" i="32"/>
  <c r="N148" i="32"/>
  <c r="N68" i="32"/>
  <c r="N166" i="32"/>
  <c r="O6" i="19"/>
  <c r="R6" i="25"/>
  <c r="R20" i="25"/>
  <c r="L169" i="32"/>
  <c r="L55" i="32"/>
  <c r="L56" i="32"/>
  <c r="O4" i="18"/>
  <c r="Q6" i="24"/>
  <c r="O27" i="28"/>
  <c r="L251" i="32"/>
  <c r="L252" i="32"/>
  <c r="P23" i="32"/>
  <c r="P68" i="32" s="1"/>
  <c r="L247" i="26"/>
  <c r="L252" i="26"/>
  <c r="L209" i="26"/>
  <c r="N160" i="26"/>
  <c r="J162" i="26"/>
  <c r="T162" i="26" s="1"/>
  <c r="L130" i="26"/>
  <c r="P100" i="26"/>
  <c r="P93" i="26" s="1"/>
  <c r="N95" i="26"/>
  <c r="N96" i="26"/>
  <c r="J96" i="26"/>
  <c r="L66" i="26"/>
  <c r="R23" i="26"/>
  <c r="R232" i="26" s="1"/>
  <c r="Q5" i="6"/>
  <c r="Q5" i="7"/>
  <c r="N94" i="26"/>
  <c r="P149" i="26"/>
  <c r="Q6" i="23"/>
  <c r="Q21" i="23"/>
  <c r="Q35" i="23"/>
  <c r="AT6" i="19"/>
  <c r="P6" i="19"/>
  <c r="AU6" i="19"/>
  <c r="N150" i="32"/>
  <c r="N143" i="26"/>
  <c r="P209" i="26"/>
  <c r="P210" i="26"/>
  <c r="L210" i="26"/>
  <c r="L213" i="26"/>
  <c r="P143" i="26"/>
  <c r="P154" i="32"/>
  <c r="P150" i="32" s="1"/>
  <c r="P184" i="32"/>
  <c r="P185" i="32" s="1"/>
  <c r="P54" i="32"/>
  <c r="P55" i="32" s="1"/>
  <c r="P282" i="32"/>
  <c r="P283" i="32" s="1"/>
  <c r="P284" i="32" s="1"/>
  <c r="P166" i="32"/>
  <c r="P84" i="32"/>
  <c r="P280" i="32"/>
  <c r="P250" i="32"/>
  <c r="P251" i="32" s="1"/>
  <c r="P182" i="32"/>
  <c r="P186" i="32" s="1"/>
  <c r="P198" i="32"/>
  <c r="P248" i="32"/>
  <c r="P100" i="32"/>
  <c r="P134" i="32"/>
  <c r="P4" i="18"/>
  <c r="Q6" i="19"/>
  <c r="AV6" i="19"/>
  <c r="P27" i="28"/>
  <c r="N104" i="32"/>
  <c r="R23" i="32"/>
  <c r="R282" i="26"/>
  <c r="R248" i="26"/>
  <c r="N209" i="26"/>
  <c r="J213" i="26"/>
  <c r="R200" i="26"/>
  <c r="R201" i="26"/>
  <c r="N161" i="26"/>
  <c r="P161" i="26"/>
  <c r="P162" i="26"/>
  <c r="R116" i="26"/>
  <c r="R118" i="26"/>
  <c r="R119" i="26" s="1"/>
  <c r="P94" i="26"/>
  <c r="R85" i="26"/>
  <c r="R52" i="26"/>
  <c r="R5" i="6"/>
  <c r="R5" i="7"/>
  <c r="R94" i="26"/>
  <c r="T94" i="26"/>
  <c r="P160" i="26"/>
  <c r="T160" i="26" s="1"/>
  <c r="R149" i="26"/>
  <c r="R30" i="26"/>
  <c r="S6" i="25"/>
  <c r="S20" i="25"/>
  <c r="R6" i="23"/>
  <c r="R21" i="23"/>
  <c r="R35" i="23"/>
  <c r="T215" i="26"/>
  <c r="R220" i="32"/>
  <c r="R216" i="32" s="1"/>
  <c r="R214" i="32"/>
  <c r="N210" i="26"/>
  <c r="N213" i="26"/>
  <c r="R154" i="32"/>
  <c r="R150" i="32" s="1"/>
  <c r="R6" i="24"/>
  <c r="P135" i="32"/>
  <c r="R264" i="32"/>
  <c r="R182" i="32"/>
  <c r="R70" i="32"/>
  <c r="R71" i="32" s="1"/>
  <c r="R234" i="32"/>
  <c r="R235" i="32" s="1"/>
  <c r="R148" i="32"/>
  <c r="R52" i="32"/>
  <c r="R200" i="32"/>
  <c r="R201" i="32" s="1"/>
  <c r="R280" i="32"/>
  <c r="R101" i="32"/>
  <c r="R103" i="32" s="1"/>
  <c r="R84" i="32"/>
  <c r="R266" i="32"/>
  <c r="R267" i="32" s="1"/>
  <c r="R268" i="32" s="1"/>
  <c r="R166" i="32"/>
  <c r="R134" i="32"/>
  <c r="R135" i="32"/>
  <c r="R54" i="32"/>
  <c r="R55" i="32" s="1"/>
  <c r="R232" i="32"/>
  <c r="R132" i="32"/>
  <c r="R68" i="32"/>
  <c r="R100" i="32"/>
  <c r="R118" i="32"/>
  <c r="R119" i="32" s="1"/>
  <c r="R282" i="32"/>
  <c r="R283" i="32"/>
  <c r="R116" i="32"/>
  <c r="R250" i="32"/>
  <c r="R251" i="32" s="1"/>
  <c r="R248" i="32"/>
  <c r="R198" i="32"/>
  <c r="R184" i="32"/>
  <c r="R185" i="32" s="1"/>
  <c r="R167" i="32"/>
  <c r="R169" i="32"/>
  <c r="Q4" i="18"/>
  <c r="R6" i="19"/>
  <c r="AW6" i="19"/>
  <c r="Q27" i="28"/>
  <c r="R283" i="26"/>
  <c r="P213" i="26"/>
  <c r="N162" i="26"/>
  <c r="R160" i="26"/>
  <c r="P95" i="26"/>
  <c r="P96" i="26"/>
  <c r="R95" i="26"/>
  <c r="R96" i="26"/>
  <c r="R31" i="26"/>
  <c r="T6" i="25"/>
  <c r="T20" i="25"/>
  <c r="S6" i="23"/>
  <c r="S21" i="23"/>
  <c r="S35" i="23"/>
  <c r="S5" i="6"/>
  <c r="S5" i="7"/>
  <c r="R149" i="32"/>
  <c r="R143" i="26"/>
  <c r="T153" i="26"/>
  <c r="T219" i="26"/>
  <c r="S6" i="24"/>
  <c r="R4" i="18"/>
  <c r="S6" i="19"/>
  <c r="AX6" i="19"/>
  <c r="R27" i="28"/>
  <c r="R209" i="26"/>
  <c r="R210" i="26"/>
  <c r="R161" i="26"/>
  <c r="T96" i="26"/>
  <c r="U6" i="25"/>
  <c r="U20" i="25"/>
  <c r="T6" i="23"/>
  <c r="T21" i="23"/>
  <c r="T35" i="23"/>
  <c r="T5" i="6"/>
  <c r="T5" i="7"/>
  <c r="T6" i="24"/>
  <c r="S4" i="18"/>
  <c r="T6" i="19"/>
  <c r="AY6" i="19"/>
  <c r="S27" i="28"/>
  <c r="T209" i="26"/>
  <c r="R162" i="26"/>
  <c r="V6" i="25"/>
  <c r="V20" i="25"/>
  <c r="U6" i="23"/>
  <c r="U21" i="23"/>
  <c r="U35" i="23"/>
  <c r="U5" i="6"/>
  <c r="U5" i="7"/>
  <c r="U6" i="24"/>
  <c r="T4" i="18"/>
  <c r="V6" i="24"/>
  <c r="T27" i="28"/>
  <c r="T210" i="26"/>
  <c r="V6" i="23"/>
  <c r="V21" i="23"/>
  <c r="V35" i="23"/>
  <c r="W6" i="25"/>
  <c r="W20" i="25"/>
  <c r="V5" i="6"/>
  <c r="V5" i="7"/>
  <c r="R213" i="26"/>
  <c r="T213" i="26" s="1"/>
  <c r="U6" i="19"/>
  <c r="U4" i="18"/>
  <c r="V6" i="19"/>
  <c r="BA6" i="19"/>
  <c r="U27" i="28"/>
  <c r="W5" i="6"/>
  <c r="W5" i="7"/>
  <c r="W6" i="23"/>
  <c r="W21" i="23"/>
  <c r="W35" i="23"/>
  <c r="AZ6" i="19"/>
  <c r="X6" i="25"/>
  <c r="X20" i="25"/>
  <c r="W6" i="24"/>
  <c r="V4" i="18"/>
  <c r="W6" i="19"/>
  <c r="BB6" i="19"/>
  <c r="V27" i="28"/>
  <c r="X6" i="23"/>
  <c r="X21" i="23"/>
  <c r="X35" i="23"/>
  <c r="Y6" i="25"/>
  <c r="Y20" i="25"/>
  <c r="X5" i="6"/>
  <c r="X5" i="7"/>
  <c r="X6" i="24"/>
  <c r="W4" i="18"/>
  <c r="X6" i="19"/>
  <c r="BC6" i="19"/>
  <c r="W27" i="28"/>
  <c r="Y6" i="23"/>
  <c r="Y21" i="23"/>
  <c r="Y35" i="23"/>
  <c r="Z6" i="25"/>
  <c r="Z20" i="25"/>
  <c r="Y5" i="6"/>
  <c r="Y5" i="7"/>
  <c r="Y6" i="24"/>
  <c r="X4" i="18"/>
  <c r="Y6" i="19"/>
  <c r="BD6" i="19"/>
  <c r="X27" i="28"/>
  <c r="Z6" i="23"/>
  <c r="Z21" i="23"/>
  <c r="Z35" i="23"/>
  <c r="AA6" i="25"/>
  <c r="AA20" i="25"/>
  <c r="Z5" i="6"/>
  <c r="Z5" i="7"/>
  <c r="Z6" i="24"/>
  <c r="Y4" i="18"/>
  <c r="Z6" i="19"/>
  <c r="BE6" i="19"/>
  <c r="Y27" i="28"/>
  <c r="AB6" i="25"/>
  <c r="AB20" i="25"/>
  <c r="AA6" i="23"/>
  <c r="AA21" i="23"/>
  <c r="AA35" i="23"/>
  <c r="AA5" i="6"/>
  <c r="AA5" i="7"/>
  <c r="AA6" i="24"/>
  <c r="Z4" i="18"/>
  <c r="AB6" i="24"/>
  <c r="Z27" i="28"/>
  <c r="AC6" i="25"/>
  <c r="AC20" i="25"/>
  <c r="AB6" i="23"/>
  <c r="AB21" i="23"/>
  <c r="AB35" i="23"/>
  <c r="AB5" i="6"/>
  <c r="AB5" i="7"/>
  <c r="AA4" i="18"/>
  <c r="AC6" i="24"/>
  <c r="AA27" i="28"/>
  <c r="AA6" i="19"/>
  <c r="AC5" i="6"/>
  <c r="AC5" i="7"/>
  <c r="AD6" i="25"/>
  <c r="AD20" i="25"/>
  <c r="BF6" i="19"/>
  <c r="AC6" i="23"/>
  <c r="AC21" i="23"/>
  <c r="AC35" i="23"/>
  <c r="AB6" i="19"/>
  <c r="AB4" i="18"/>
  <c r="AD6" i="24"/>
  <c r="AB27" i="28"/>
  <c r="AD5" i="6"/>
  <c r="AD5" i="7"/>
  <c r="AC6" i="19"/>
  <c r="BH6" i="19"/>
  <c r="AE6" i="25"/>
  <c r="AE20" i="25"/>
  <c r="BG6" i="19"/>
  <c r="AD6" i="23"/>
  <c r="AD21" i="23"/>
  <c r="AD35" i="23"/>
  <c r="AC4" i="18"/>
  <c r="AD6" i="19"/>
  <c r="BI6" i="19"/>
  <c r="AC27" i="28"/>
  <c r="AE5" i="6"/>
  <c r="AE5" i="7"/>
  <c r="AE6" i="23"/>
  <c r="AE21" i="23"/>
  <c r="AE35" i="23"/>
  <c r="AF6" i="25"/>
  <c r="AF20" i="25"/>
  <c r="AE6" i="24"/>
  <c r="AD4" i="18"/>
  <c r="AE6" i="19"/>
  <c r="BJ6" i="19"/>
  <c r="AD27" i="28"/>
  <c r="AF6" i="23"/>
  <c r="AF21" i="23"/>
  <c r="AF35" i="23"/>
  <c r="AG6" i="25"/>
  <c r="AG20" i="25"/>
  <c r="AF5" i="6"/>
  <c r="AF5" i="7"/>
  <c r="AF6" i="24"/>
  <c r="AE4" i="18"/>
  <c r="AF6" i="19"/>
  <c r="BK6" i="19"/>
  <c r="AE27" i="28"/>
  <c r="AG6" i="23"/>
  <c r="AG21" i="23"/>
  <c r="AG35" i="23"/>
  <c r="AH6" i="25"/>
  <c r="AH20" i="25"/>
  <c r="AG5" i="6"/>
  <c r="AG5" i="7"/>
  <c r="AG6" i="24"/>
  <c r="AF4" i="18"/>
  <c r="AG6" i="19"/>
  <c r="BL6" i="19"/>
  <c r="AF27" i="28"/>
  <c r="AH6" i="23"/>
  <c r="AH21" i="23"/>
  <c r="AH35" i="23"/>
  <c r="AI6" i="25"/>
  <c r="AI20" i="25"/>
  <c r="AH5" i="6"/>
  <c r="AI5" i="7"/>
  <c r="AH5" i="7"/>
  <c r="AH6" i="24"/>
  <c r="AG4" i="18"/>
  <c r="AH6" i="19"/>
  <c r="BM6" i="19"/>
  <c r="AG27" i="28"/>
  <c r="AH4" i="18"/>
  <c r="AI6" i="19"/>
  <c r="BN6" i="19"/>
  <c r="AH27" i="28"/>
  <c r="AJ6" i="25"/>
  <c r="AJ20" i="25"/>
  <c r="AI6" i="23"/>
  <c r="AI21" i="23"/>
  <c r="AI35" i="23"/>
  <c r="AI6" i="24"/>
  <c r="AJ6" i="24"/>
  <c r="AL6" i="25"/>
  <c r="AL20" i="25"/>
  <c r="AK6" i="23"/>
  <c r="AK21" i="23"/>
  <c r="AK35" i="23"/>
  <c r="AK6" i="25"/>
  <c r="AK20" i="25"/>
  <c r="AJ6" i="23"/>
  <c r="AJ21" i="23"/>
  <c r="AJ35" i="23"/>
  <c r="G14" i="20"/>
  <c r="B231" i="26"/>
  <c r="B263" i="26"/>
  <c r="L257" i="26"/>
  <c r="D263" i="26"/>
  <c r="R225" i="26"/>
  <c r="R230" i="26" s="1"/>
  <c r="F231" i="26"/>
  <c r="F262" i="26"/>
  <c r="F263" i="26"/>
  <c r="L262" i="26"/>
  <c r="L263" i="26"/>
  <c r="B262" i="26"/>
  <c r="D262" i="26"/>
  <c r="B246" i="26"/>
  <c r="F230" i="26"/>
  <c r="B230" i="26"/>
  <c r="T35" i="26"/>
  <c r="P111" i="26"/>
  <c r="R111" i="26"/>
  <c r="F177" i="26"/>
  <c r="D111" i="26"/>
  <c r="F178" i="26"/>
  <c r="H177" i="26"/>
  <c r="B177" i="26"/>
  <c r="H111" i="26"/>
  <c r="N177" i="26"/>
  <c r="D177" i="26"/>
  <c r="B111" i="26"/>
  <c r="N111" i="26"/>
  <c r="J177" i="26"/>
  <c r="P177" i="26"/>
  <c r="J111" i="26"/>
  <c r="F111" i="26"/>
  <c r="R177" i="26"/>
  <c r="L111" i="26"/>
  <c r="L177" i="26"/>
  <c r="R178" i="26"/>
  <c r="H178" i="26"/>
  <c r="L178" i="26"/>
  <c r="N178" i="26"/>
  <c r="D178" i="26"/>
  <c r="P178" i="26"/>
  <c r="J178" i="26"/>
  <c r="B178" i="26"/>
  <c r="B32" i="26"/>
  <c r="T153" i="32"/>
  <c r="T219" i="32"/>
  <c r="H9" i="26"/>
  <c r="T33" i="26"/>
  <c r="B9" i="26"/>
  <c r="L9" i="26"/>
  <c r="R9" i="26"/>
  <c r="J9" i="26"/>
  <c r="T9" i="26" s="1"/>
  <c r="F9" i="26"/>
  <c r="N9" i="26"/>
  <c r="P9" i="26"/>
  <c r="D9" i="26"/>
  <c r="N144" i="26"/>
  <c r="N147" i="26"/>
  <c r="D144" i="26"/>
  <c r="J144" i="26"/>
  <c r="B144" i="26"/>
  <c r="R144" i="26"/>
  <c r="D146" i="26"/>
  <c r="D147" i="26"/>
  <c r="J147" i="26"/>
  <c r="B146" i="26"/>
  <c r="B147" i="26"/>
  <c r="R147" i="26"/>
  <c r="F144" i="26"/>
  <c r="H144" i="26"/>
  <c r="L144" i="26"/>
  <c r="L147" i="26"/>
  <c r="P144" i="26"/>
  <c r="H147" i="26"/>
  <c r="F147" i="26"/>
  <c r="P147" i="26"/>
  <c r="T147" i="26"/>
  <c r="B112" i="26"/>
  <c r="F112" i="26"/>
  <c r="D112" i="26"/>
  <c r="H112" i="26"/>
  <c r="J112" i="26"/>
  <c r="L112" i="26"/>
  <c r="N112" i="26"/>
  <c r="P112" i="26"/>
  <c r="R112" i="26"/>
  <c r="D8" i="19" l="1"/>
  <c r="U42" i="24"/>
  <c r="E10" i="24"/>
  <c r="D10" i="19"/>
  <c r="D63" i="27" s="1"/>
  <c r="D76" i="27" s="1"/>
  <c r="E8" i="19"/>
  <c r="E40" i="28"/>
  <c r="F39" i="28" s="1"/>
  <c r="E41" i="28"/>
  <c r="E56" i="28" s="1"/>
  <c r="F23" i="18" s="1"/>
  <c r="E51" i="28"/>
  <c r="AD36" i="19"/>
  <c r="AE36" i="24" s="1"/>
  <c r="AE34" i="24" s="1"/>
  <c r="AE42" i="24" s="1"/>
  <c r="AC19" i="18"/>
  <c r="AD31" i="7"/>
  <c r="AJ23" i="23"/>
  <c r="W23" i="23"/>
  <c r="X22" i="25" s="1"/>
  <c r="AG23" i="6"/>
  <c r="J9" i="23"/>
  <c r="J23" i="23" s="1"/>
  <c r="K22" i="25" s="1"/>
  <c r="Y23" i="6"/>
  <c r="AH9" i="23"/>
  <c r="AF9" i="25"/>
  <c r="AA36" i="24"/>
  <c r="AA34" i="24" s="1"/>
  <c r="AA42" i="24" s="1"/>
  <c r="L9" i="23"/>
  <c r="M9" i="25" s="1"/>
  <c r="Z34" i="19"/>
  <c r="AH36" i="19"/>
  <c r="N9" i="23"/>
  <c r="N23" i="23" s="1"/>
  <c r="O22" i="25" s="1"/>
  <c r="AD9" i="23"/>
  <c r="AK22" i="23"/>
  <c r="AL21" i="25" s="1"/>
  <c r="AL7" i="25"/>
  <c r="AD22" i="23"/>
  <c r="AE7" i="25"/>
  <c r="AJ22" i="23"/>
  <c r="AK21" i="25" s="1"/>
  <c r="AK7" i="25"/>
  <c r="AB31" i="7"/>
  <c r="AH8" i="18"/>
  <c r="AI8" i="18" s="1"/>
  <c r="W22" i="23"/>
  <c r="X21" i="25" s="1"/>
  <c r="AA8" i="18"/>
  <c r="Z8" i="18"/>
  <c r="M7" i="23"/>
  <c r="D30" i="28"/>
  <c r="AC7" i="23"/>
  <c r="R31" i="7"/>
  <c r="L7" i="23"/>
  <c r="Q31" i="7"/>
  <c r="AE7" i="23"/>
  <c r="AI22" i="23"/>
  <c r="H56" i="32"/>
  <c r="R151" i="32"/>
  <c r="R152" i="32" s="1"/>
  <c r="R120" i="32"/>
  <c r="R236" i="32"/>
  <c r="N72" i="32"/>
  <c r="B217" i="32"/>
  <c r="B218" i="32" s="1"/>
  <c r="N236" i="32"/>
  <c r="AJ28" i="7"/>
  <c r="E8" i="24"/>
  <c r="F8" i="24"/>
  <c r="E9" i="24"/>
  <c r="F9" i="24"/>
  <c r="F19" i="18"/>
  <c r="I9" i="23"/>
  <c r="E19" i="18"/>
  <c r="K9" i="25"/>
  <c r="AI9" i="25"/>
  <c r="AH23" i="23"/>
  <c r="AH27" i="23" s="1"/>
  <c r="N36" i="24"/>
  <c r="AF36" i="19"/>
  <c r="H36" i="19"/>
  <c r="X31" i="7"/>
  <c r="Z9" i="23"/>
  <c r="AA9" i="25" s="1"/>
  <c r="U9" i="23"/>
  <c r="R9" i="23"/>
  <c r="Y9" i="23"/>
  <c r="Y23" i="23" s="1"/>
  <c r="Z22" i="25" s="1"/>
  <c r="AG9" i="23"/>
  <c r="AG23" i="23" s="1"/>
  <c r="S36" i="19"/>
  <c r="X23" i="23"/>
  <c r="Y22" i="25" s="1"/>
  <c r="AS36" i="19"/>
  <c r="Q19" i="18"/>
  <c r="AG9" i="25"/>
  <c r="G19" i="18"/>
  <c r="S31" i="7"/>
  <c r="V36" i="24"/>
  <c r="V34" i="24" s="1"/>
  <c r="V42" i="24" s="1"/>
  <c r="P36" i="19"/>
  <c r="BF36" i="19"/>
  <c r="AE19" i="18"/>
  <c r="T9" i="23"/>
  <c r="X42" i="19"/>
  <c r="BC42" i="19" s="1"/>
  <c r="AD34" i="19"/>
  <c r="G36" i="24"/>
  <c r="AK36" i="19"/>
  <c r="I9" i="25"/>
  <c r="AJ16" i="7"/>
  <c r="AA42" i="19"/>
  <c r="BF42" i="19" s="1"/>
  <c r="BF34" i="19"/>
  <c r="AA23" i="23"/>
  <c r="AB22" i="25" s="1"/>
  <c r="AB9" i="25"/>
  <c r="AT36" i="19"/>
  <c r="O34" i="19"/>
  <c r="P36" i="24"/>
  <c r="P34" i="24" s="1"/>
  <c r="P42" i="24" s="1"/>
  <c r="Q36" i="19"/>
  <c r="S9" i="23"/>
  <c r="P23" i="6"/>
  <c r="Z9" i="25"/>
  <c r="U42" i="19"/>
  <c r="AZ42" i="19" s="1"/>
  <c r="AZ34" i="19"/>
  <c r="BM36" i="19"/>
  <c r="AH34" i="19"/>
  <c r="AI36" i="24"/>
  <c r="AI34" i="24" s="1"/>
  <c r="AI42" i="24" s="1"/>
  <c r="X23" i="6"/>
  <c r="Q9" i="25"/>
  <c r="P23" i="23"/>
  <c r="Q22" i="25" s="1"/>
  <c r="V23" i="23"/>
  <c r="W22" i="25" s="1"/>
  <c r="W25" i="25" s="1"/>
  <c r="Z23" i="6"/>
  <c r="AC9" i="23"/>
  <c r="I36" i="19"/>
  <c r="AL36" i="19"/>
  <c r="K9" i="23"/>
  <c r="AB9" i="23"/>
  <c r="T34" i="19"/>
  <c r="AY36" i="19"/>
  <c r="AB34" i="19"/>
  <c r="BG36" i="19"/>
  <c r="AC36" i="24"/>
  <c r="AC34" i="24" s="1"/>
  <c r="AC42" i="24" s="1"/>
  <c r="V42" i="19"/>
  <c r="BA42" i="19" s="1"/>
  <c r="BA34" i="19"/>
  <c r="AK22" i="25"/>
  <c r="AJ27" i="23"/>
  <c r="AG36" i="19"/>
  <c r="AI9" i="23"/>
  <c r="AB36" i="24"/>
  <c r="AB34" i="24" s="1"/>
  <c r="AB42" i="24" s="1"/>
  <c r="BA36" i="19"/>
  <c r="W36" i="24"/>
  <c r="W34" i="24" s="1"/>
  <c r="W42" i="24" s="1"/>
  <c r="AE34" i="19"/>
  <c r="AF36" i="24"/>
  <c r="AF34" i="24" s="1"/>
  <c r="AF42" i="24" s="1"/>
  <c r="J23" i="6"/>
  <c r="K36" i="19"/>
  <c r="M9" i="23"/>
  <c r="AK9" i="23"/>
  <c r="AI36" i="19"/>
  <c r="AH23" i="6"/>
  <c r="R36" i="19"/>
  <c r="I23" i="23"/>
  <c r="J22" i="25" s="1"/>
  <c r="J9" i="25"/>
  <c r="BD36" i="19"/>
  <c r="Z36" i="24"/>
  <c r="Z34" i="24" s="1"/>
  <c r="Z42" i="24" s="1"/>
  <c r="Y34" i="19"/>
  <c r="J36" i="19"/>
  <c r="I23" i="6"/>
  <c r="S34" i="19"/>
  <c r="O9" i="25"/>
  <c r="AC34" i="19"/>
  <c r="AA23" i="6"/>
  <c r="W36" i="19"/>
  <c r="Q9" i="23"/>
  <c r="AD36" i="24"/>
  <c r="AD34" i="24" s="1"/>
  <c r="AD42" i="24" s="1"/>
  <c r="Z23" i="23"/>
  <c r="AA22" i="25" s="1"/>
  <c r="AA25" i="25" s="1"/>
  <c r="AI16" i="6"/>
  <c r="BI36" i="19"/>
  <c r="V23" i="6"/>
  <c r="X25" i="25"/>
  <c r="I22" i="25"/>
  <c r="K7" i="25"/>
  <c r="J22" i="23"/>
  <c r="K21" i="25" s="1"/>
  <c r="Q7" i="25"/>
  <c r="P22" i="23"/>
  <c r="Q21" i="25" s="1"/>
  <c r="X22" i="23"/>
  <c r="Y7" i="25"/>
  <c r="Z7" i="25"/>
  <c r="Y22" i="23"/>
  <c r="H7" i="23"/>
  <c r="R7" i="25"/>
  <c r="O7" i="23"/>
  <c r="AF7" i="23"/>
  <c r="AJ21" i="25"/>
  <c r="U22" i="23"/>
  <c r="M23" i="6"/>
  <c r="I7" i="23"/>
  <c r="V7" i="25"/>
  <c r="W27" i="23"/>
  <c r="AA22" i="23"/>
  <c r="AA7" i="25"/>
  <c r="S22" i="23"/>
  <c r="H36" i="26"/>
  <c r="H29" i="26" s="1"/>
  <c r="D22" i="4"/>
  <c r="D20" i="4"/>
  <c r="D13" i="4"/>
  <c r="D10" i="28" s="1"/>
  <c r="D13" i="28" s="1"/>
  <c r="D16" i="28" s="1"/>
  <c r="D17" i="28" s="1"/>
  <c r="AI30" i="7" s="1"/>
  <c r="D16" i="4"/>
  <c r="D8" i="4"/>
  <c r="E7" i="20"/>
  <c r="G7" i="20" s="1"/>
  <c r="E21" i="20"/>
  <c r="G21" i="20" s="1"/>
  <c r="G27" i="7"/>
  <c r="AJ27" i="7" s="1"/>
  <c r="D18" i="4"/>
  <c r="E8" i="20"/>
  <c r="G8" i="20" s="1"/>
  <c r="E20" i="20"/>
  <c r="G20" i="20" s="1"/>
  <c r="D9" i="4"/>
  <c r="E22" i="20"/>
  <c r="G22" i="20" s="1"/>
  <c r="D19" i="4"/>
  <c r="D17" i="20"/>
  <c r="E17" i="20" s="1"/>
  <c r="G17" i="20" s="1"/>
  <c r="E16" i="20"/>
  <c r="G16" i="20" s="1"/>
  <c r="L42" i="26"/>
  <c r="B45" i="26" s="1"/>
  <c r="B51" i="26" s="1"/>
  <c r="L172" i="32"/>
  <c r="L172" i="26"/>
  <c r="B175" i="26" s="1"/>
  <c r="B181" i="26" s="1"/>
  <c r="L106" i="32"/>
  <c r="L42" i="32"/>
  <c r="R51" i="32" s="1"/>
  <c r="E12" i="20"/>
  <c r="G12" i="20" s="1"/>
  <c r="D12" i="4"/>
  <c r="E11" i="20"/>
  <c r="G11" i="20" s="1"/>
  <c r="E10" i="20"/>
  <c r="G10" i="20" s="1"/>
  <c r="D11" i="4"/>
  <c r="E6" i="20"/>
  <c r="G6" i="20" s="1"/>
  <c r="D23" i="4"/>
  <c r="D21" i="4"/>
  <c r="C18" i="20"/>
  <c r="E18" i="20" s="1"/>
  <c r="G18" i="20" s="1"/>
  <c r="D17" i="4"/>
  <c r="L106" i="26"/>
  <c r="B109" i="26" s="1"/>
  <c r="B115" i="26" s="1"/>
  <c r="T176" i="26"/>
  <c r="T110" i="26"/>
  <c r="D7" i="4"/>
  <c r="R144" i="32"/>
  <c r="R111" i="32"/>
  <c r="P213" i="32"/>
  <c r="P176" i="32"/>
  <c r="N178" i="32"/>
  <c r="N143" i="32"/>
  <c r="J147" i="32"/>
  <c r="J208" i="32"/>
  <c r="H210" i="32"/>
  <c r="H110" i="32"/>
  <c r="F112" i="32"/>
  <c r="F208" i="32"/>
  <c r="D210" i="32"/>
  <c r="D142" i="32"/>
  <c r="J149" i="32"/>
  <c r="R215" i="32"/>
  <c r="R217" i="32" s="1"/>
  <c r="R218" i="32" s="1"/>
  <c r="R112" i="32"/>
  <c r="R95" i="32"/>
  <c r="P147" i="32"/>
  <c r="P209" i="32"/>
  <c r="P160" i="32"/>
  <c r="N162" i="32"/>
  <c r="N111" i="32"/>
  <c r="L213" i="32"/>
  <c r="L209" i="32"/>
  <c r="L208" i="32"/>
  <c r="J210" i="32"/>
  <c r="J209" i="32"/>
  <c r="J176" i="32"/>
  <c r="H178" i="32"/>
  <c r="H143" i="32"/>
  <c r="H94" i="32"/>
  <c r="F96" i="32"/>
  <c r="F176" i="32"/>
  <c r="D178" i="32"/>
  <c r="D143" i="32"/>
  <c r="D110" i="32"/>
  <c r="B112" i="32"/>
  <c r="B208" i="32"/>
  <c r="N110" i="32"/>
  <c r="B111" i="32"/>
  <c r="B149" i="32"/>
  <c r="B151" i="32" s="1"/>
  <c r="B152" i="32" s="1"/>
  <c r="P215" i="32"/>
  <c r="R96" i="32"/>
  <c r="R208" i="32"/>
  <c r="P210" i="32"/>
  <c r="P177" i="32"/>
  <c r="P142" i="32"/>
  <c r="N144" i="32"/>
  <c r="N95" i="32"/>
  <c r="L147" i="32"/>
  <c r="L177" i="32"/>
  <c r="L176" i="32"/>
  <c r="J178" i="32"/>
  <c r="J177" i="32"/>
  <c r="J160" i="32"/>
  <c r="H162" i="32"/>
  <c r="H111" i="32"/>
  <c r="F213" i="32"/>
  <c r="F209" i="32"/>
  <c r="F160" i="32"/>
  <c r="D162" i="32"/>
  <c r="D111" i="32"/>
  <c r="D94" i="32"/>
  <c r="B96" i="32"/>
  <c r="B176" i="32"/>
  <c r="P149" i="32"/>
  <c r="P151" i="32" s="1"/>
  <c r="H151" i="32"/>
  <c r="H152" i="32" s="1"/>
  <c r="F217" i="32"/>
  <c r="F218" i="32" s="1"/>
  <c r="H215" i="32"/>
  <c r="H217" i="32" s="1"/>
  <c r="H218" i="32" s="1"/>
  <c r="R213" i="32"/>
  <c r="R176" i="32"/>
  <c r="P178" i="32"/>
  <c r="P161" i="32"/>
  <c r="P110" i="32"/>
  <c r="N112" i="32"/>
  <c r="N208" i="32"/>
  <c r="L210" i="32"/>
  <c r="L161" i="32"/>
  <c r="L160" i="32"/>
  <c r="J162" i="32"/>
  <c r="J161" i="32"/>
  <c r="J142" i="32"/>
  <c r="H144" i="32"/>
  <c r="H95" i="32"/>
  <c r="F147" i="32"/>
  <c r="F177" i="32"/>
  <c r="F142" i="32"/>
  <c r="D144" i="32"/>
  <c r="D95" i="32"/>
  <c r="B213" i="32"/>
  <c r="B209" i="32"/>
  <c r="B160" i="32"/>
  <c r="D151" i="32"/>
  <c r="R209" i="32"/>
  <c r="P143" i="32"/>
  <c r="N176" i="32"/>
  <c r="L178" i="32"/>
  <c r="L143" i="32"/>
  <c r="L142" i="32"/>
  <c r="J144" i="32"/>
  <c r="J143" i="32"/>
  <c r="J110" i="32"/>
  <c r="H112" i="32"/>
  <c r="H208" i="32"/>
  <c r="F210" i="32"/>
  <c r="F110" i="32"/>
  <c r="D112" i="32"/>
  <c r="B147" i="32"/>
  <c r="B142" i="32"/>
  <c r="L217" i="32"/>
  <c r="L218" i="32" s="1"/>
  <c r="D215" i="32"/>
  <c r="R210" i="32"/>
  <c r="R177" i="32"/>
  <c r="R142" i="32"/>
  <c r="P144" i="32"/>
  <c r="P111" i="32"/>
  <c r="N213" i="32"/>
  <c r="N209" i="32"/>
  <c r="N160" i="32"/>
  <c r="L162" i="32"/>
  <c r="L111" i="32"/>
  <c r="L110" i="32"/>
  <c r="J112" i="32"/>
  <c r="J111" i="32"/>
  <c r="J94" i="32"/>
  <c r="H96" i="32"/>
  <c r="H176" i="32"/>
  <c r="F178" i="32"/>
  <c r="F143" i="32"/>
  <c r="F94" i="32"/>
  <c r="D96" i="32"/>
  <c r="D208" i="32"/>
  <c r="B210" i="32"/>
  <c r="B161" i="32"/>
  <c r="B110" i="32"/>
  <c r="L112" i="32"/>
  <c r="R147" i="32"/>
  <c r="B177" i="32"/>
  <c r="N149" i="32"/>
  <c r="N151" i="32" s="1"/>
  <c r="N152" i="32" s="1"/>
  <c r="F149" i="32"/>
  <c r="F151" i="32" s="1"/>
  <c r="F152" i="32" s="1"/>
  <c r="T149" i="32"/>
  <c r="J215" i="32"/>
  <c r="N215" i="32"/>
  <c r="N217" i="32" s="1"/>
  <c r="N218" i="32" s="1"/>
  <c r="R178" i="32"/>
  <c r="R161" i="32"/>
  <c r="R110" i="32"/>
  <c r="P112" i="32"/>
  <c r="P95" i="32"/>
  <c r="N147" i="32"/>
  <c r="N177" i="32"/>
  <c r="N142" i="32"/>
  <c r="L144" i="32"/>
  <c r="L95" i="32"/>
  <c r="L94" i="32"/>
  <c r="J96" i="32"/>
  <c r="J95" i="32"/>
  <c r="H213" i="32"/>
  <c r="H209" i="32"/>
  <c r="H160" i="32"/>
  <c r="D213" i="32"/>
  <c r="D176" i="32"/>
  <c r="R26" i="4"/>
  <c r="N37" i="32"/>
  <c r="N39" i="32" s="1"/>
  <c r="D36" i="26"/>
  <c r="D29" i="26" s="1"/>
  <c r="N37" i="26"/>
  <c r="N39" i="26" s="1"/>
  <c r="F36" i="26"/>
  <c r="F29" i="26" s="1"/>
  <c r="B37" i="32"/>
  <c r="B39" i="32" s="1"/>
  <c r="D37" i="32"/>
  <c r="D39" i="32" s="1"/>
  <c r="B37" i="26"/>
  <c r="B39" i="26" s="1"/>
  <c r="Q26" i="4"/>
  <c r="J25" i="7" s="1"/>
  <c r="N26" i="4"/>
  <c r="I25" i="7" s="1"/>
  <c r="I35" i="19" s="1"/>
  <c r="L37" i="32"/>
  <c r="L39" i="32" s="1"/>
  <c r="L40" i="32" s="1"/>
  <c r="L26" i="4"/>
  <c r="H37" i="32"/>
  <c r="H39" i="32" s="1"/>
  <c r="H40" i="32" s="1"/>
  <c r="H37" i="26"/>
  <c r="H39" i="26" s="1"/>
  <c r="H40" i="26" s="1"/>
  <c r="F24" i="4"/>
  <c r="C23" i="20" s="1"/>
  <c r="C19" i="20"/>
  <c r="E19" i="20" s="1"/>
  <c r="G19" i="20" s="1"/>
  <c r="G25" i="7"/>
  <c r="I24" i="23" s="1"/>
  <c r="L36" i="26"/>
  <c r="L29" i="26" s="1"/>
  <c r="E15" i="20"/>
  <c r="G15" i="20" s="1"/>
  <c r="N36" i="32"/>
  <c r="L37" i="26"/>
  <c r="L39" i="26" s="1"/>
  <c r="L40" i="26" s="1"/>
  <c r="G26" i="7"/>
  <c r="I25" i="23" s="1"/>
  <c r="I26" i="7"/>
  <c r="K25" i="23" s="1"/>
  <c r="M26" i="4"/>
  <c r="K25" i="7"/>
  <c r="K24" i="7" s="1"/>
  <c r="K23" i="7" s="1"/>
  <c r="K31" i="7" s="1"/>
  <c r="X26" i="4"/>
  <c r="R36" i="32"/>
  <c r="Y26" i="4"/>
  <c r="R37" i="32"/>
  <c r="R39" i="32" s="1"/>
  <c r="D9" i="20"/>
  <c r="E9" i="20" s="1"/>
  <c r="G24" i="4"/>
  <c r="D23" i="20" s="1"/>
  <c r="D10" i="4"/>
  <c r="J26" i="7"/>
  <c r="L25" i="23" s="1"/>
  <c r="J36" i="26"/>
  <c r="J29" i="26" s="1"/>
  <c r="M26" i="7"/>
  <c r="O25" i="23" s="1"/>
  <c r="V26" i="4"/>
  <c r="M25" i="7" s="1"/>
  <c r="P36" i="32"/>
  <c r="B36" i="26"/>
  <c r="H26" i="4"/>
  <c r="F25" i="7" s="1"/>
  <c r="B36" i="32"/>
  <c r="F26" i="7"/>
  <c r="H25" i="23" s="1"/>
  <c r="K35" i="19"/>
  <c r="T26" i="4"/>
  <c r="L25" i="7" s="1"/>
  <c r="K26" i="7"/>
  <c r="M25" i="23" s="1"/>
  <c r="R56" i="32"/>
  <c r="N284" i="32"/>
  <c r="H66" i="26"/>
  <c r="J220" i="32"/>
  <c r="J216" i="32" s="1"/>
  <c r="J101" i="32"/>
  <c r="J280" i="32"/>
  <c r="J154" i="32"/>
  <c r="J150" i="32" s="1"/>
  <c r="J151" i="32" s="1"/>
  <c r="T151" i="32" s="1"/>
  <c r="J184" i="32"/>
  <c r="J185" i="32" s="1"/>
  <c r="J70" i="32"/>
  <c r="J71" i="32" s="1"/>
  <c r="J250" i="32"/>
  <c r="J251" i="32" s="1"/>
  <c r="J264" i="32"/>
  <c r="J248" i="32"/>
  <c r="J132" i="32"/>
  <c r="J266" i="32"/>
  <c r="J267" i="32" s="1"/>
  <c r="J232" i="32"/>
  <c r="J198" i="32"/>
  <c r="J200" i="32"/>
  <c r="J201" i="32" s="1"/>
  <c r="J118" i="32"/>
  <c r="J119" i="32" s="1"/>
  <c r="J120" i="32" s="1"/>
  <c r="J36" i="32"/>
  <c r="J100" i="32"/>
  <c r="J234" i="32"/>
  <c r="J235" i="32" s="1"/>
  <c r="J84" i="32"/>
  <c r="J182" i="32"/>
  <c r="J134" i="32"/>
  <c r="J135" i="32" s="1"/>
  <c r="J282" i="32"/>
  <c r="J283" i="32" s="1"/>
  <c r="J68" i="32"/>
  <c r="J52" i="32"/>
  <c r="J37" i="32"/>
  <c r="J39" i="32" s="1"/>
  <c r="J148" i="32"/>
  <c r="J167" i="32"/>
  <c r="J169" i="32" s="1"/>
  <c r="J214" i="32"/>
  <c r="J166" i="32"/>
  <c r="J54" i="32"/>
  <c r="J55" i="32" s="1"/>
  <c r="R252" i="32"/>
  <c r="T144" i="26"/>
  <c r="T178" i="26"/>
  <c r="R231" i="26"/>
  <c r="T177" i="26"/>
  <c r="R252" i="26"/>
  <c r="R241" i="26"/>
  <c r="R246" i="26" s="1"/>
  <c r="R170" i="32"/>
  <c r="R72" i="32"/>
  <c r="H247" i="26"/>
  <c r="H246" i="26"/>
  <c r="H103" i="26"/>
  <c r="T111" i="26"/>
  <c r="R104" i="32"/>
  <c r="T161" i="26"/>
  <c r="N235" i="26"/>
  <c r="T235" i="26" s="1"/>
  <c r="H284" i="32"/>
  <c r="R202" i="32"/>
  <c r="N202" i="32"/>
  <c r="T112" i="26"/>
  <c r="N153" i="26"/>
  <c r="N141" i="26" s="1"/>
  <c r="N146" i="26" s="1"/>
  <c r="N152" i="26"/>
  <c r="R136" i="32"/>
  <c r="L136" i="32"/>
  <c r="D104" i="32"/>
  <c r="R184" i="26"/>
  <c r="R185" i="26" s="1"/>
  <c r="L202" i="32"/>
  <c r="R120" i="26"/>
  <c r="R84" i="26"/>
  <c r="R77" i="26" s="1"/>
  <c r="R132" i="26"/>
  <c r="R182" i="26"/>
  <c r="R264" i="26"/>
  <c r="P252" i="32"/>
  <c r="L104" i="32"/>
  <c r="J61" i="26"/>
  <c r="J66" i="26" s="1"/>
  <c r="H252" i="32"/>
  <c r="R186" i="32"/>
  <c r="R167" i="26"/>
  <c r="R169" i="26" s="1"/>
  <c r="H157" i="32"/>
  <c r="J3" i="32"/>
  <c r="H91" i="32"/>
  <c r="H43" i="32"/>
  <c r="H107" i="32"/>
  <c r="H173" i="32"/>
  <c r="H255" i="32"/>
  <c r="H189" i="32"/>
  <c r="H59" i="32"/>
  <c r="H27" i="32"/>
  <c r="H223" i="32"/>
  <c r="H123" i="32"/>
  <c r="H205" i="32"/>
  <c r="R284" i="32"/>
  <c r="R166" i="26"/>
  <c r="P98" i="26"/>
  <c r="N252" i="32"/>
  <c r="H268" i="32"/>
  <c r="H139" i="32"/>
  <c r="R220" i="26"/>
  <c r="R216" i="26" s="1"/>
  <c r="R217" i="26" s="1"/>
  <c r="R148" i="26"/>
  <c r="R214" i="26"/>
  <c r="R154" i="26"/>
  <c r="R150" i="26" s="1"/>
  <c r="R100" i="26"/>
  <c r="R101" i="26"/>
  <c r="R103" i="26" s="1"/>
  <c r="R68" i="26"/>
  <c r="R250" i="26"/>
  <c r="R251" i="26" s="1"/>
  <c r="R70" i="26"/>
  <c r="R71" i="26" s="1"/>
  <c r="R37" i="26"/>
  <c r="R39" i="26" s="1"/>
  <c r="R266" i="26"/>
  <c r="R267" i="26" s="1"/>
  <c r="R36" i="26"/>
  <c r="R134" i="26"/>
  <c r="R135" i="26" s="1"/>
  <c r="T95" i="26"/>
  <c r="R54" i="26"/>
  <c r="R55" i="26" s="1"/>
  <c r="R56" i="26" s="1"/>
  <c r="R198" i="26"/>
  <c r="R234" i="26"/>
  <c r="R235" i="26" s="1"/>
  <c r="R236" i="26" s="1"/>
  <c r="R280" i="26"/>
  <c r="N120" i="26"/>
  <c r="P248" i="26"/>
  <c r="P166" i="26"/>
  <c r="P101" i="26"/>
  <c r="P103" i="26" s="1"/>
  <c r="P104" i="26" s="1"/>
  <c r="P84" i="26"/>
  <c r="P77" i="26" s="1"/>
  <c r="P54" i="26"/>
  <c r="P55" i="26" s="1"/>
  <c r="P264" i="26"/>
  <c r="P250" i="26"/>
  <c r="P251" i="26" s="1"/>
  <c r="P182" i="26"/>
  <c r="P132" i="26"/>
  <c r="P70" i="26"/>
  <c r="P71" i="26" s="1"/>
  <c r="P52" i="26"/>
  <c r="P266" i="26"/>
  <c r="P200" i="26"/>
  <c r="P184" i="26"/>
  <c r="P185" i="26" s="1"/>
  <c r="P118" i="26"/>
  <c r="P119" i="26" s="1"/>
  <c r="P198" i="26"/>
  <c r="P68" i="26"/>
  <c r="P220" i="26"/>
  <c r="P216" i="26" s="1"/>
  <c r="P232" i="26"/>
  <c r="P167" i="26"/>
  <c r="P169" i="26" s="1"/>
  <c r="P36" i="26"/>
  <c r="P148" i="26"/>
  <c r="P280" i="26"/>
  <c r="P234" i="26"/>
  <c r="P235" i="26" s="1"/>
  <c r="P134" i="26"/>
  <c r="P135" i="26" s="1"/>
  <c r="P37" i="26"/>
  <c r="P39" i="26" s="1"/>
  <c r="P214" i="26"/>
  <c r="P116" i="26"/>
  <c r="P154" i="26"/>
  <c r="P150" i="26" s="1"/>
  <c r="P282" i="26"/>
  <c r="P283" i="26" s="1"/>
  <c r="N56" i="26"/>
  <c r="H170" i="32"/>
  <c r="T166" i="32"/>
  <c r="F170" i="32"/>
  <c r="H75" i="32"/>
  <c r="N268" i="32"/>
  <c r="L236" i="32"/>
  <c r="N166" i="26"/>
  <c r="N232" i="26"/>
  <c r="N182" i="26"/>
  <c r="N86" i="26"/>
  <c r="N154" i="26"/>
  <c r="N150" i="26" s="1"/>
  <c r="N248" i="26"/>
  <c r="N184" i="26"/>
  <c r="N185" i="26" s="1"/>
  <c r="N100" i="26"/>
  <c r="N68" i="26"/>
  <c r="N36" i="26"/>
  <c r="N280" i="26"/>
  <c r="N250" i="26"/>
  <c r="N198" i="26"/>
  <c r="N134" i="26"/>
  <c r="N135" i="26" s="1"/>
  <c r="N282" i="26"/>
  <c r="N283" i="26" s="1"/>
  <c r="N132" i="26"/>
  <c r="N84" i="26"/>
  <c r="N77" i="26" s="1"/>
  <c r="N214" i="26"/>
  <c r="J139" i="26"/>
  <c r="J123" i="26"/>
  <c r="L3" i="26"/>
  <c r="J255" i="26"/>
  <c r="J223" i="26"/>
  <c r="J107" i="26"/>
  <c r="J173" i="26"/>
  <c r="J189" i="26"/>
  <c r="J59" i="26"/>
  <c r="L152" i="26"/>
  <c r="L153" i="26"/>
  <c r="L141" i="26" s="1"/>
  <c r="L146" i="26" s="1"/>
  <c r="F202" i="32"/>
  <c r="J43" i="26"/>
  <c r="F247" i="26"/>
  <c r="F246" i="26"/>
  <c r="P264" i="32"/>
  <c r="P167" i="32"/>
  <c r="P169" i="32" s="1"/>
  <c r="P170" i="32" s="1"/>
  <c r="P52" i="32"/>
  <c r="P266" i="32"/>
  <c r="P267" i="32" s="1"/>
  <c r="P132" i="32"/>
  <c r="P232" i="32"/>
  <c r="P214" i="32"/>
  <c r="P37" i="32"/>
  <c r="P39" i="32" s="1"/>
  <c r="P101" i="32"/>
  <c r="P103" i="32" s="1"/>
  <c r="P104" i="32" s="1"/>
  <c r="P116" i="32"/>
  <c r="T116" i="32" s="1"/>
  <c r="P220" i="32"/>
  <c r="P216" i="32" s="1"/>
  <c r="P200" i="32"/>
  <c r="P201" i="32" s="1"/>
  <c r="P202" i="32" s="1"/>
  <c r="P118" i="32"/>
  <c r="P119" i="32" s="1"/>
  <c r="P70" i="32"/>
  <c r="P71" i="32" s="1"/>
  <c r="P72" i="32" s="1"/>
  <c r="L279" i="26"/>
  <c r="L284" i="26"/>
  <c r="F268" i="32"/>
  <c r="P148" i="32"/>
  <c r="P234" i="32"/>
  <c r="P235" i="32" s="1"/>
  <c r="N70" i="26"/>
  <c r="N264" i="26"/>
  <c r="H72" i="32"/>
  <c r="L100" i="26"/>
  <c r="L232" i="26"/>
  <c r="L52" i="26"/>
  <c r="L166" i="26"/>
  <c r="L182" i="26"/>
  <c r="F54" i="32"/>
  <c r="F55" i="32" s="1"/>
  <c r="F56" i="32" s="1"/>
  <c r="F184" i="32"/>
  <c r="F280" i="32"/>
  <c r="F68" i="32"/>
  <c r="F232" i="32"/>
  <c r="F37" i="32"/>
  <c r="F132" i="32"/>
  <c r="F282" i="32"/>
  <c r="F283" i="32" s="1"/>
  <c r="F250" i="32"/>
  <c r="J100" i="26"/>
  <c r="J232" i="26"/>
  <c r="J182" i="26"/>
  <c r="J214" i="26"/>
  <c r="H84" i="26"/>
  <c r="H77" i="26" s="1"/>
  <c r="H264" i="26"/>
  <c r="H116" i="26"/>
  <c r="H166" i="26"/>
  <c r="J166" i="26"/>
  <c r="J84" i="26"/>
  <c r="J77" i="26" s="1"/>
  <c r="H148" i="26"/>
  <c r="H43" i="26"/>
  <c r="H27" i="26"/>
  <c r="D282" i="32"/>
  <c r="D264" i="32"/>
  <c r="D248" i="32"/>
  <c r="D182" i="32"/>
  <c r="D167" i="32"/>
  <c r="D198" i="32"/>
  <c r="D84" i="32"/>
  <c r="D148" i="32"/>
  <c r="D234" i="32"/>
  <c r="D134" i="32"/>
  <c r="D200" i="32"/>
  <c r="D54" i="32"/>
  <c r="D280" i="32"/>
  <c r="J134" i="26"/>
  <c r="J135" i="26" s="1"/>
  <c r="J136" i="26" s="1"/>
  <c r="J248" i="26"/>
  <c r="J280" i="26"/>
  <c r="H184" i="26"/>
  <c r="H185" i="26" s="1"/>
  <c r="H280" i="26"/>
  <c r="H75" i="26"/>
  <c r="H173" i="26"/>
  <c r="J86" i="26"/>
  <c r="J14" i="26" s="1"/>
  <c r="H223" i="26"/>
  <c r="H255" i="26"/>
  <c r="D266" i="32"/>
  <c r="F223" i="26"/>
  <c r="F123" i="26"/>
  <c r="F205" i="26"/>
  <c r="F189" i="26"/>
  <c r="H214" i="26"/>
  <c r="H100" i="26"/>
  <c r="H52" i="26"/>
  <c r="H59" i="26"/>
  <c r="H91" i="26"/>
  <c r="D118" i="32"/>
  <c r="D36" i="32"/>
  <c r="F59" i="26"/>
  <c r="F43" i="32"/>
  <c r="F223" i="32"/>
  <c r="F271" i="32"/>
  <c r="F255" i="32"/>
  <c r="F157" i="32"/>
  <c r="F123" i="32"/>
  <c r="J148" i="26"/>
  <c r="J116" i="26"/>
  <c r="D214" i="26"/>
  <c r="F75" i="26"/>
  <c r="D116" i="26"/>
  <c r="D166" i="26"/>
  <c r="D282" i="26"/>
  <c r="D134" i="26"/>
  <c r="D198" i="26"/>
  <c r="D37" i="26"/>
  <c r="D100" i="26"/>
  <c r="D232" i="26"/>
  <c r="D118" i="26"/>
  <c r="D167" i="26"/>
  <c r="D54" i="26"/>
  <c r="D184" i="26"/>
  <c r="D157" i="32"/>
  <c r="D107" i="32"/>
  <c r="D173" i="32"/>
  <c r="D239" i="32"/>
  <c r="D189" i="32"/>
  <c r="D91" i="32"/>
  <c r="D139" i="32"/>
  <c r="T145" i="26"/>
  <c r="T211" i="26"/>
  <c r="H232" i="26"/>
  <c r="D84" i="26"/>
  <c r="F173" i="26"/>
  <c r="F27" i="26"/>
  <c r="J264" i="26"/>
  <c r="H139" i="26"/>
  <c r="H189" i="26"/>
  <c r="D70" i="32"/>
  <c r="D214" i="32"/>
  <c r="F239" i="26"/>
  <c r="F157" i="26"/>
  <c r="J52" i="26"/>
  <c r="H182" i="26"/>
  <c r="F52" i="26"/>
  <c r="T52" i="26" s="1"/>
  <c r="F282" i="26"/>
  <c r="F283" i="26" s="1"/>
  <c r="F284" i="26" s="1"/>
  <c r="F148" i="26"/>
  <c r="F214" i="26"/>
  <c r="B80" i="32"/>
  <c r="D79" i="32"/>
  <c r="F78" i="32"/>
  <c r="J80" i="32"/>
  <c r="L79" i="32"/>
  <c r="N78" i="32"/>
  <c r="R80" i="32"/>
  <c r="F86" i="32"/>
  <c r="J86" i="32"/>
  <c r="F85" i="32"/>
  <c r="D80" i="32"/>
  <c r="F79" i="32"/>
  <c r="H78" i="32"/>
  <c r="L80" i="32"/>
  <c r="N79" i="32"/>
  <c r="P78" i="32"/>
  <c r="H86" i="32"/>
  <c r="H14" i="32" s="1"/>
  <c r="B85" i="32"/>
  <c r="D85" i="32"/>
  <c r="J85" i="32"/>
  <c r="R85" i="32"/>
  <c r="F80" i="32"/>
  <c r="R78" i="32"/>
  <c r="R86" i="32"/>
  <c r="R14" i="32" s="1"/>
  <c r="B78" i="32"/>
  <c r="H80" i="32"/>
  <c r="L78" i="32"/>
  <c r="H79" i="32"/>
  <c r="R79" i="32"/>
  <c r="B86" i="32"/>
  <c r="P79" i="32"/>
  <c r="L85" i="32"/>
  <c r="D78" i="32"/>
  <c r="J78" i="32"/>
  <c r="H85" i="32"/>
  <c r="P86" i="32"/>
  <c r="B79" i="32"/>
  <c r="P80" i="32"/>
  <c r="P85" i="32"/>
  <c r="J79" i="32"/>
  <c r="D86" i="32"/>
  <c r="N86" i="32"/>
  <c r="N14" i="32" s="1"/>
  <c r="N85" i="32"/>
  <c r="N80" i="32"/>
  <c r="L86" i="32"/>
  <c r="L14" i="32" s="1"/>
  <c r="D87" i="26"/>
  <c r="D88" i="26" s="1"/>
  <c r="H48" i="26"/>
  <c r="L48" i="26"/>
  <c r="F48" i="26"/>
  <c r="N46" i="26"/>
  <c r="L46" i="26"/>
  <c r="J46" i="26"/>
  <c r="J6" i="26" s="1"/>
  <c r="N47" i="26"/>
  <c r="N48" i="26"/>
  <c r="P48" i="26"/>
  <c r="L47" i="26"/>
  <c r="D47" i="26"/>
  <c r="D46" i="26"/>
  <c r="H46" i="26"/>
  <c r="F46" i="26"/>
  <c r="B47" i="26"/>
  <c r="P47" i="26"/>
  <c r="J48" i="26"/>
  <c r="R48" i="26"/>
  <c r="N87" i="26"/>
  <c r="N88" i="26" s="1"/>
  <c r="N13" i="26"/>
  <c r="B48" i="26"/>
  <c r="B46" i="26"/>
  <c r="H47" i="26"/>
  <c r="D48" i="26"/>
  <c r="L32" i="26"/>
  <c r="B48" i="32"/>
  <c r="D48" i="32"/>
  <c r="F47" i="32"/>
  <c r="H46" i="32"/>
  <c r="L48" i="32"/>
  <c r="N47" i="32"/>
  <c r="P46" i="32"/>
  <c r="B46" i="32"/>
  <c r="F48" i="32"/>
  <c r="H47" i="32"/>
  <c r="J46" i="32"/>
  <c r="N48" i="32"/>
  <c r="P47" i="32"/>
  <c r="R46" i="32"/>
  <c r="D47" i="32"/>
  <c r="B47" i="32"/>
  <c r="R47" i="32"/>
  <c r="F46" i="32"/>
  <c r="H48" i="32"/>
  <c r="L46" i="32"/>
  <c r="J31" i="32"/>
  <c r="D46" i="32"/>
  <c r="N46" i="32"/>
  <c r="J13" i="26"/>
  <c r="J15" i="26" s="1"/>
  <c r="J32" i="26"/>
  <c r="N32" i="26"/>
  <c r="P30" i="26"/>
  <c r="D30" i="26"/>
  <c r="L31" i="26"/>
  <c r="B31" i="26"/>
  <c r="F30" i="26"/>
  <c r="F32" i="26"/>
  <c r="H31" i="26"/>
  <c r="N31" i="26"/>
  <c r="P31" i="26"/>
  <c r="H32" i="26"/>
  <c r="P32" i="26"/>
  <c r="R47" i="26"/>
  <c r="R7" i="26" s="1"/>
  <c r="J47" i="26"/>
  <c r="P46" i="26"/>
  <c r="B86" i="26"/>
  <c r="B85" i="26"/>
  <c r="D79" i="26"/>
  <c r="J78" i="26"/>
  <c r="N78" i="26"/>
  <c r="N80" i="26"/>
  <c r="P79" i="26"/>
  <c r="L86" i="26"/>
  <c r="L14" i="26" s="1"/>
  <c r="F85" i="26"/>
  <c r="D80" i="26"/>
  <c r="H79" i="26"/>
  <c r="J80" i="26"/>
  <c r="P78" i="26"/>
  <c r="P80" i="26"/>
  <c r="P86" i="26"/>
  <c r="P14" i="26" s="1"/>
  <c r="H85" i="26"/>
  <c r="H80" i="26"/>
  <c r="F86" i="26"/>
  <c r="F14" i="26" s="1"/>
  <c r="H78" i="26"/>
  <c r="H82" i="26" s="1"/>
  <c r="P85" i="26"/>
  <c r="R79" i="26"/>
  <c r="R86" i="26"/>
  <c r="B78" i="26"/>
  <c r="J79" i="26"/>
  <c r="L78" i="26"/>
  <c r="L79" i="26"/>
  <c r="L80" i="26"/>
  <c r="R78" i="26"/>
  <c r="R80" i="26"/>
  <c r="H86" i="26"/>
  <c r="H14" i="26" s="1"/>
  <c r="D78" i="26"/>
  <c r="D32" i="32"/>
  <c r="F31" i="32"/>
  <c r="L32" i="32"/>
  <c r="N31" i="32"/>
  <c r="F32" i="32"/>
  <c r="H31" i="32"/>
  <c r="N32" i="32"/>
  <c r="P31" i="32"/>
  <c r="R31" i="32"/>
  <c r="H32" i="32"/>
  <c r="B31" i="32"/>
  <c r="R32" i="32"/>
  <c r="F47" i="26"/>
  <c r="F7" i="26" s="1"/>
  <c r="R46" i="26"/>
  <c r="R32" i="26"/>
  <c r="N79" i="26"/>
  <c r="F80" i="26"/>
  <c r="F82" i="26" s="1"/>
  <c r="P48" i="32"/>
  <c r="B32" i="32"/>
  <c r="E75" i="27" l="1"/>
  <c r="E62" i="27"/>
  <c r="E64" i="27"/>
  <c r="E71" i="27"/>
  <c r="E68" i="27"/>
  <c r="E67" i="27"/>
  <c r="E70" i="27"/>
  <c r="E73" i="27"/>
  <c r="E66" i="27"/>
  <c r="E63" i="27"/>
  <c r="E65" i="27"/>
  <c r="E72" i="27"/>
  <c r="E69" i="27"/>
  <c r="E74" i="27"/>
  <c r="F40" i="28"/>
  <c r="G39" i="28"/>
  <c r="F41" i="28"/>
  <c r="F50" i="28"/>
  <c r="E53" i="28"/>
  <c r="E42" i="28"/>
  <c r="E55" i="28"/>
  <c r="L23" i="23"/>
  <c r="M22" i="25" s="1"/>
  <c r="AD23" i="23"/>
  <c r="AE22" i="25" s="1"/>
  <c r="AE9" i="25"/>
  <c r="Z42" i="19"/>
  <c r="BE42" i="19" s="1"/>
  <c r="BE34" i="19"/>
  <c r="J20" i="18"/>
  <c r="M24" i="23"/>
  <c r="G24" i="7"/>
  <c r="AK25" i="25"/>
  <c r="L22" i="23"/>
  <c r="M21" i="25" s="1"/>
  <c r="M7" i="25"/>
  <c r="M22" i="23"/>
  <c r="N21" i="25" s="1"/>
  <c r="N7" i="25"/>
  <c r="AF7" i="25"/>
  <c r="AE21" i="25"/>
  <c r="AE22" i="23"/>
  <c r="AD7" i="25"/>
  <c r="AC22" i="23"/>
  <c r="AD21" i="25" s="1"/>
  <c r="P14" i="32"/>
  <c r="N40" i="32"/>
  <c r="T215" i="32"/>
  <c r="H25" i="7"/>
  <c r="E76" i="27"/>
  <c r="U9" i="25"/>
  <c r="T23" i="23"/>
  <c r="AI22" i="25"/>
  <c r="AI25" i="25" s="1"/>
  <c r="S9" i="25"/>
  <c r="R23" i="23"/>
  <c r="AG36" i="24"/>
  <c r="AG34" i="24" s="1"/>
  <c r="AG42" i="24" s="1"/>
  <c r="AF34" i="19"/>
  <c r="BK36" i="19"/>
  <c r="Q36" i="24"/>
  <c r="Q34" i="24" s="1"/>
  <c r="Q42" i="24" s="1"/>
  <c r="AU36" i="19"/>
  <c r="P34" i="19"/>
  <c r="V27" i="23"/>
  <c r="AH9" i="25"/>
  <c r="V9" i="25"/>
  <c r="U23" i="23"/>
  <c r="V22" i="25" s="1"/>
  <c r="I36" i="24"/>
  <c r="AM36" i="19"/>
  <c r="AI19" i="18"/>
  <c r="AD42" i="19"/>
  <c r="BI42" i="19" s="1"/>
  <c r="BI34" i="19"/>
  <c r="T36" i="24"/>
  <c r="T34" i="24" s="1"/>
  <c r="T42" i="24" s="1"/>
  <c r="AX36" i="19"/>
  <c r="D37" i="27"/>
  <c r="A25" i="27"/>
  <c r="E37" i="27"/>
  <c r="Z27" i="23"/>
  <c r="AB42" i="19"/>
  <c r="BG42" i="19" s="1"/>
  <c r="BG34" i="19"/>
  <c r="AP36" i="19"/>
  <c r="L36" i="24"/>
  <c r="K23" i="23"/>
  <c r="L22" i="25" s="1"/>
  <c r="L9" i="25"/>
  <c r="R34" i="19"/>
  <c r="S36" i="24"/>
  <c r="S34" i="24" s="1"/>
  <c r="S42" i="24" s="1"/>
  <c r="AW36" i="19"/>
  <c r="O42" i="19"/>
  <c r="AT42" i="19" s="1"/>
  <c r="AT34" i="19"/>
  <c r="X36" i="24"/>
  <c r="X34" i="24" s="1"/>
  <c r="X42" i="24" s="1"/>
  <c r="W34" i="19"/>
  <c r="BB36" i="19"/>
  <c r="BD34" i="19"/>
  <c r="Y42" i="19"/>
  <c r="BD42" i="19" s="1"/>
  <c r="BJ34" i="19"/>
  <c r="AE42" i="19"/>
  <c r="BJ42" i="19" s="1"/>
  <c r="AN36" i="19"/>
  <c r="J36" i="24"/>
  <c r="D175" i="26"/>
  <c r="D180" i="26" s="1"/>
  <c r="BN36" i="19"/>
  <c r="AJ36" i="24"/>
  <c r="AD9" i="25"/>
  <c r="AC23" i="23"/>
  <c r="G9" i="23"/>
  <c r="BL36" i="19"/>
  <c r="AG34" i="19"/>
  <c r="AH36" i="24"/>
  <c r="AH34" i="24" s="1"/>
  <c r="AH42" i="24" s="1"/>
  <c r="E36" i="19"/>
  <c r="Q23" i="23"/>
  <c r="R9" i="25"/>
  <c r="K36" i="24"/>
  <c r="AO36" i="19"/>
  <c r="AC42" i="19"/>
  <c r="BH42" i="19" s="1"/>
  <c r="BH34" i="19"/>
  <c r="AX34" i="19"/>
  <c r="S42" i="19"/>
  <c r="AX42" i="19" s="1"/>
  <c r="F9" i="23"/>
  <c r="AK23" i="23"/>
  <c r="AL22" i="25" s="1"/>
  <c r="AL9" i="25"/>
  <c r="T42" i="19"/>
  <c r="AY42" i="19" s="1"/>
  <c r="AY34" i="19"/>
  <c r="S23" i="23"/>
  <c r="T22" i="25" s="1"/>
  <c r="T9" i="25"/>
  <c r="AI23" i="6"/>
  <c r="M23" i="23"/>
  <c r="N22" i="25" s="1"/>
  <c r="N9" i="25"/>
  <c r="AJ9" i="25"/>
  <c r="AI23" i="23"/>
  <c r="AG27" i="23"/>
  <c r="AH22" i="25"/>
  <c r="AH25" i="25" s="1"/>
  <c r="AC9" i="25"/>
  <c r="AB23" i="23"/>
  <c r="BM34" i="19"/>
  <c r="AH42" i="19"/>
  <c r="BM42" i="19" s="1"/>
  <c r="R36" i="24"/>
  <c r="R34" i="24" s="1"/>
  <c r="R42" i="24" s="1"/>
  <c r="Q34" i="19"/>
  <c r="AV36" i="19"/>
  <c r="R45" i="26"/>
  <c r="R51" i="26" s="1"/>
  <c r="S27" i="23"/>
  <c r="T21" i="25"/>
  <c r="I22" i="23"/>
  <c r="J21" i="25" s="1"/>
  <c r="J7" i="25"/>
  <c r="G7" i="23"/>
  <c r="F7" i="23"/>
  <c r="H22" i="23"/>
  <c r="I7" i="25"/>
  <c r="B114" i="26"/>
  <c r="AB21" i="25"/>
  <c r="AB25" i="25" s="1"/>
  <c r="AA27" i="23"/>
  <c r="Y27" i="23"/>
  <c r="Z21" i="25"/>
  <c r="Z25" i="25" s="1"/>
  <c r="V21" i="25"/>
  <c r="AF21" i="25"/>
  <c r="AF25" i="25" s="1"/>
  <c r="AE27" i="23"/>
  <c r="AG7" i="25"/>
  <c r="AF22" i="23"/>
  <c r="Y21" i="25"/>
  <c r="Y25" i="25" s="1"/>
  <c r="X27" i="23"/>
  <c r="B180" i="26"/>
  <c r="P7" i="25"/>
  <c r="O22" i="23"/>
  <c r="P21" i="25" s="1"/>
  <c r="G23" i="7"/>
  <c r="G31" i="7" s="1"/>
  <c r="N45" i="26"/>
  <c r="N51" i="26" s="1"/>
  <c r="D45" i="26"/>
  <c r="D51" i="26" s="1"/>
  <c r="B11" i="26"/>
  <c r="F51" i="32"/>
  <c r="B51" i="32"/>
  <c r="D51" i="32"/>
  <c r="H51" i="32"/>
  <c r="L51" i="32"/>
  <c r="N51" i="32"/>
  <c r="F175" i="26"/>
  <c r="AH17" i="18"/>
  <c r="AI37" i="19"/>
  <c r="AI29" i="7"/>
  <c r="L109" i="26"/>
  <c r="N6" i="26"/>
  <c r="N109" i="26"/>
  <c r="R109" i="26"/>
  <c r="F109" i="26"/>
  <c r="T178" i="32"/>
  <c r="T162" i="32"/>
  <c r="U162" i="32" s="1"/>
  <c r="L7" i="32"/>
  <c r="J14" i="18" s="1"/>
  <c r="T94" i="32"/>
  <c r="T176" i="32"/>
  <c r="F40" i="26"/>
  <c r="T213" i="32"/>
  <c r="T95" i="32"/>
  <c r="T210" i="32"/>
  <c r="T111" i="32"/>
  <c r="U111" i="32" s="1"/>
  <c r="T142" i="32"/>
  <c r="T209" i="32"/>
  <c r="T177" i="32"/>
  <c r="T96" i="32"/>
  <c r="T143" i="32"/>
  <c r="T112" i="32"/>
  <c r="U112" i="32" s="1"/>
  <c r="T110" i="32"/>
  <c r="U110" i="32" s="1"/>
  <c r="T161" i="32"/>
  <c r="U161" i="32" s="1"/>
  <c r="T144" i="32"/>
  <c r="T147" i="32"/>
  <c r="T160" i="32"/>
  <c r="U160" i="32" s="1"/>
  <c r="T208" i="32"/>
  <c r="J8" i="32"/>
  <c r="I15" i="18" s="1"/>
  <c r="P217" i="32"/>
  <c r="P218" i="32" s="1"/>
  <c r="J217" i="32"/>
  <c r="T217" i="32" s="1"/>
  <c r="D217" i="32"/>
  <c r="F20" i="18"/>
  <c r="B40" i="32"/>
  <c r="G35" i="19"/>
  <c r="H35" i="24" s="1"/>
  <c r="J35" i="19"/>
  <c r="AO35" i="19" s="1"/>
  <c r="I20" i="18"/>
  <c r="L24" i="23"/>
  <c r="J24" i="7"/>
  <c r="J23" i="7" s="1"/>
  <c r="J31" i="7" s="1"/>
  <c r="K24" i="23"/>
  <c r="L23" i="25" s="1"/>
  <c r="D7" i="32"/>
  <c r="F14" i="18" s="1"/>
  <c r="H8" i="32"/>
  <c r="H15" i="18" s="1"/>
  <c r="J40" i="26"/>
  <c r="H20" i="18"/>
  <c r="R7" i="32"/>
  <c r="M14" i="18" s="1"/>
  <c r="I24" i="7"/>
  <c r="I23" i="7" s="1"/>
  <c r="I31" i="7" s="1"/>
  <c r="F8" i="32"/>
  <c r="G15" i="18" s="1"/>
  <c r="N25" i="7"/>
  <c r="N24" i="7" s="1"/>
  <c r="N23" i="7" s="1"/>
  <c r="N31" i="7" s="1"/>
  <c r="G20" i="18"/>
  <c r="J24" i="23"/>
  <c r="H24" i="7"/>
  <c r="H23" i="7" s="1"/>
  <c r="H31" i="7" s="1"/>
  <c r="H35" i="19"/>
  <c r="L13" i="26"/>
  <c r="L15" i="26" s="1"/>
  <c r="D24" i="4"/>
  <c r="E9" i="4" s="1"/>
  <c r="R40" i="32"/>
  <c r="E23" i="20"/>
  <c r="F8" i="20" s="1"/>
  <c r="N23" i="25"/>
  <c r="G9" i="20"/>
  <c r="G23" i="20" s="1"/>
  <c r="K41" i="19"/>
  <c r="L35" i="24"/>
  <c r="AP35" i="19"/>
  <c r="L20" i="18"/>
  <c r="O24" i="23"/>
  <c r="M35" i="19"/>
  <c r="M24" i="7"/>
  <c r="M23" i="7" s="1"/>
  <c r="M31" i="7" s="1"/>
  <c r="F35" i="19"/>
  <c r="E20" i="18"/>
  <c r="F24" i="7"/>
  <c r="H24" i="23"/>
  <c r="I41" i="19"/>
  <c r="AN35" i="19"/>
  <c r="J35" i="24"/>
  <c r="J23" i="25"/>
  <c r="F25" i="23"/>
  <c r="G25" i="23"/>
  <c r="P8" i="32"/>
  <c r="L15" i="18" s="1"/>
  <c r="P40" i="32"/>
  <c r="L24" i="7"/>
  <c r="L23" i="7" s="1"/>
  <c r="L31" i="7" s="1"/>
  <c r="N24" i="23"/>
  <c r="K20" i="18"/>
  <c r="L35" i="19"/>
  <c r="B29" i="26"/>
  <c r="B5" i="26" s="1"/>
  <c r="B40" i="26"/>
  <c r="U116" i="32"/>
  <c r="U52" i="26"/>
  <c r="U49" i="26"/>
  <c r="D185" i="26"/>
  <c r="T184" i="26"/>
  <c r="D235" i="32"/>
  <c r="T234" i="32"/>
  <c r="J93" i="26"/>
  <c r="J98" i="26" s="1"/>
  <c r="J104" i="26"/>
  <c r="L175" i="26"/>
  <c r="L180" i="26" s="1"/>
  <c r="L186" i="26"/>
  <c r="N104" i="26"/>
  <c r="N93" i="26"/>
  <c r="N98" i="26" s="1"/>
  <c r="P236" i="26"/>
  <c r="P225" i="26"/>
  <c r="P230" i="26" s="1"/>
  <c r="D283" i="26"/>
  <c r="T282" i="26"/>
  <c r="J241" i="26"/>
  <c r="J252" i="26"/>
  <c r="T248" i="26"/>
  <c r="J247" i="26"/>
  <c r="T247" i="26" s="1"/>
  <c r="U247" i="26" s="1"/>
  <c r="L159" i="26"/>
  <c r="L164" i="26" s="1"/>
  <c r="L170" i="26"/>
  <c r="R136" i="26"/>
  <c r="R125" i="26"/>
  <c r="R130" i="26" s="1"/>
  <c r="J268" i="32"/>
  <c r="D169" i="26"/>
  <c r="T169" i="26" s="1"/>
  <c r="T167" i="26"/>
  <c r="T184" i="32"/>
  <c r="F185" i="32"/>
  <c r="N241" i="26"/>
  <c r="N246" i="26" s="1"/>
  <c r="N247" i="26"/>
  <c r="R247" i="26"/>
  <c r="D13" i="26"/>
  <c r="D15" i="26" s="1"/>
  <c r="J45" i="26"/>
  <c r="J51" i="26" s="1"/>
  <c r="J56" i="26"/>
  <c r="D109" i="26"/>
  <c r="D115" i="26" s="1"/>
  <c r="T116" i="26"/>
  <c r="H257" i="26"/>
  <c r="H268" i="26"/>
  <c r="T264" i="26"/>
  <c r="P191" i="26"/>
  <c r="P196" i="26" s="1"/>
  <c r="F14" i="32"/>
  <c r="F219" i="26"/>
  <c r="F207" i="26"/>
  <c r="F212" i="26" s="1"/>
  <c r="F218" i="26"/>
  <c r="D225" i="26"/>
  <c r="D236" i="26"/>
  <c r="T232" i="26"/>
  <c r="D231" i="26"/>
  <c r="H273" i="26"/>
  <c r="T280" i="26"/>
  <c r="H284" i="26"/>
  <c r="H279" i="26"/>
  <c r="T280" i="32"/>
  <c r="D169" i="32"/>
  <c r="T167" i="32"/>
  <c r="L93" i="26"/>
  <c r="L98" i="26" s="1"/>
  <c r="L104" i="26"/>
  <c r="P152" i="32"/>
  <c r="P56" i="32"/>
  <c r="P51" i="32"/>
  <c r="N251" i="26"/>
  <c r="T251" i="26" s="1"/>
  <c r="T250" i="26"/>
  <c r="N14" i="26"/>
  <c r="N15" i="26" s="1"/>
  <c r="U166" i="32"/>
  <c r="U165" i="32"/>
  <c r="P273" i="26"/>
  <c r="P278" i="26" s="1"/>
  <c r="P284" i="26"/>
  <c r="P279" i="26"/>
  <c r="J170" i="32"/>
  <c r="J202" i="32"/>
  <c r="D135" i="26"/>
  <c r="T134" i="26"/>
  <c r="H93" i="26"/>
  <c r="H98" i="26" s="1"/>
  <c r="H104" i="26"/>
  <c r="J159" i="26"/>
  <c r="J164" i="26" s="1"/>
  <c r="J170" i="26"/>
  <c r="P219" i="26"/>
  <c r="P207" i="26"/>
  <c r="P212" i="26" s="1"/>
  <c r="P45" i="26"/>
  <c r="P51" i="26" s="1"/>
  <c r="P56" i="26"/>
  <c r="R104" i="26"/>
  <c r="R93" i="26"/>
  <c r="R98" i="26" s="1"/>
  <c r="R175" i="26"/>
  <c r="R180" i="26" s="1"/>
  <c r="R186" i="26"/>
  <c r="J109" i="26"/>
  <c r="J114" i="26" s="1"/>
  <c r="J120" i="26"/>
  <c r="D152" i="32"/>
  <c r="T148" i="32"/>
  <c r="P236" i="32"/>
  <c r="P159" i="26"/>
  <c r="P164" i="26" s="1"/>
  <c r="P170" i="26"/>
  <c r="J56" i="32"/>
  <c r="J51" i="32"/>
  <c r="T52" i="32"/>
  <c r="U52" i="32" s="1"/>
  <c r="J257" i="26"/>
  <c r="J262" i="26" s="1"/>
  <c r="J268" i="26"/>
  <c r="D159" i="26"/>
  <c r="T166" i="26"/>
  <c r="T84" i="32"/>
  <c r="P72" i="26"/>
  <c r="P61" i="26"/>
  <c r="P66" i="26" s="1"/>
  <c r="R159" i="26"/>
  <c r="R164" i="26" s="1"/>
  <c r="R170" i="26"/>
  <c r="U112" i="26"/>
  <c r="T103" i="26"/>
  <c r="D14" i="32"/>
  <c r="D119" i="32"/>
  <c r="T118" i="32"/>
  <c r="T198" i="32"/>
  <c r="F251" i="32"/>
  <c r="T250" i="32"/>
  <c r="P175" i="26"/>
  <c r="P180" i="26" s="1"/>
  <c r="P186" i="26"/>
  <c r="L6" i="26"/>
  <c r="F153" i="26"/>
  <c r="F141" i="26" s="1"/>
  <c r="F152" i="26"/>
  <c r="T148" i="26"/>
  <c r="U144" i="26" s="1"/>
  <c r="D77" i="26"/>
  <c r="T77" i="26" s="1"/>
  <c r="U77" i="26" s="1"/>
  <c r="T84" i="26"/>
  <c r="D93" i="26"/>
  <c r="D104" i="26"/>
  <c r="T100" i="26"/>
  <c r="D55" i="32"/>
  <c r="T54" i="32"/>
  <c r="D186" i="32"/>
  <c r="T182" i="32"/>
  <c r="J219" i="26"/>
  <c r="J207" i="26" s="1"/>
  <c r="J212" i="26" s="1"/>
  <c r="J218" i="26"/>
  <c r="F136" i="32"/>
  <c r="T132" i="32"/>
  <c r="R13" i="26"/>
  <c r="P120" i="32"/>
  <c r="N273" i="26"/>
  <c r="N278" i="26" s="1"/>
  <c r="N284" i="26"/>
  <c r="N175" i="26"/>
  <c r="N180" i="26" s="1"/>
  <c r="N186" i="26"/>
  <c r="P153" i="26"/>
  <c r="P141" i="26" s="1"/>
  <c r="P146" i="26" s="1"/>
  <c r="P152" i="26"/>
  <c r="P257" i="26"/>
  <c r="P262" i="26" s="1"/>
  <c r="R273" i="26"/>
  <c r="R278" i="26" s="1"/>
  <c r="R284" i="26"/>
  <c r="R279" i="26"/>
  <c r="J27" i="32"/>
  <c r="J75" i="32"/>
  <c r="J91" i="32"/>
  <c r="J107" i="32"/>
  <c r="J271" i="32"/>
  <c r="L3" i="32"/>
  <c r="J59" i="32"/>
  <c r="J223" i="32"/>
  <c r="J239" i="32"/>
  <c r="J139" i="32"/>
  <c r="J205" i="32"/>
  <c r="J157" i="32"/>
  <c r="J189" i="32"/>
  <c r="J173" i="32"/>
  <c r="J255" i="32"/>
  <c r="J123" i="32"/>
  <c r="J43" i="32"/>
  <c r="J218" i="32"/>
  <c r="J186" i="32"/>
  <c r="J236" i="32"/>
  <c r="U145" i="26"/>
  <c r="D219" i="26"/>
  <c r="D207" i="26" s="1"/>
  <c r="D218" i="26"/>
  <c r="T214" i="26"/>
  <c r="D283" i="32"/>
  <c r="T283" i="32" s="1"/>
  <c r="T282" i="32"/>
  <c r="F72" i="32"/>
  <c r="T68" i="32"/>
  <c r="T100" i="32"/>
  <c r="T61" i="26"/>
  <c r="U61" i="26" s="1"/>
  <c r="R14" i="26"/>
  <c r="R15" i="26" s="1"/>
  <c r="H159" i="26"/>
  <c r="H164" i="26" s="1"/>
  <c r="H170" i="26"/>
  <c r="F284" i="32"/>
  <c r="T101" i="26"/>
  <c r="J40" i="32"/>
  <c r="H175" i="26"/>
  <c r="H181" i="26" s="1"/>
  <c r="H186" i="26"/>
  <c r="T182" i="26"/>
  <c r="U178" i="26" s="1"/>
  <c r="D40" i="32"/>
  <c r="T36" i="32"/>
  <c r="H109" i="26"/>
  <c r="H114" i="26" s="1"/>
  <c r="H120" i="26"/>
  <c r="N71" i="26"/>
  <c r="T71" i="26" s="1"/>
  <c r="T70" i="26"/>
  <c r="P136" i="32"/>
  <c r="P241" i="26"/>
  <c r="P246" i="26" s="1"/>
  <c r="P247" i="26"/>
  <c r="P252" i="26"/>
  <c r="J72" i="32"/>
  <c r="J14" i="32"/>
  <c r="D119" i="26"/>
  <c r="T119" i="26" s="1"/>
  <c r="T118" i="26"/>
  <c r="T150" i="26"/>
  <c r="R152" i="26"/>
  <c r="R153" i="26"/>
  <c r="R141" i="26" s="1"/>
  <c r="R146" i="26" s="1"/>
  <c r="D218" i="32"/>
  <c r="T214" i="32"/>
  <c r="H225" i="26"/>
  <c r="H230" i="26" s="1"/>
  <c r="H236" i="26"/>
  <c r="H231" i="26"/>
  <c r="T37" i="26"/>
  <c r="D39" i="26"/>
  <c r="D267" i="32"/>
  <c r="T267" i="32" s="1"/>
  <c r="T266" i="32"/>
  <c r="T200" i="32"/>
  <c r="D201" i="32"/>
  <c r="T201" i="32" s="1"/>
  <c r="D252" i="32"/>
  <c r="T248" i="32"/>
  <c r="H141" i="26"/>
  <c r="H146" i="26" s="1"/>
  <c r="H153" i="26"/>
  <c r="H152" i="26"/>
  <c r="J175" i="26"/>
  <c r="J180" i="26" s="1"/>
  <c r="J186" i="26"/>
  <c r="F39" i="32"/>
  <c r="T37" i="32"/>
  <c r="P268" i="32"/>
  <c r="N218" i="26"/>
  <c r="N219" i="26"/>
  <c r="N207" i="26" s="1"/>
  <c r="N212" i="26" s="1"/>
  <c r="N29" i="26"/>
  <c r="N34" i="26" s="1"/>
  <c r="N40" i="26"/>
  <c r="N225" i="26"/>
  <c r="N230" i="26" s="1"/>
  <c r="N236" i="26"/>
  <c r="N231" i="26"/>
  <c r="P40" i="26"/>
  <c r="P29" i="26"/>
  <c r="P34" i="26" s="1"/>
  <c r="P201" i="26"/>
  <c r="T201" i="26" s="1"/>
  <c r="T200" i="26"/>
  <c r="T36" i="26"/>
  <c r="R72" i="26"/>
  <c r="R61" i="26"/>
  <c r="R66" i="26" s="1"/>
  <c r="U111" i="26"/>
  <c r="J284" i="32"/>
  <c r="J284" i="26"/>
  <c r="J273" i="26"/>
  <c r="J278" i="26" s="1"/>
  <c r="J279" i="26"/>
  <c r="L255" i="26"/>
  <c r="L189" i="26"/>
  <c r="L239" i="26"/>
  <c r="L59" i="26"/>
  <c r="L271" i="26"/>
  <c r="L27" i="26"/>
  <c r="L91" i="26"/>
  <c r="L223" i="26"/>
  <c r="L157" i="26"/>
  <c r="L43" i="26"/>
  <c r="L139" i="26"/>
  <c r="L123" i="26"/>
  <c r="L173" i="26"/>
  <c r="N3" i="26"/>
  <c r="L75" i="26"/>
  <c r="L107" i="26"/>
  <c r="L205" i="26"/>
  <c r="N125" i="26"/>
  <c r="N136" i="26"/>
  <c r="T132" i="26"/>
  <c r="J252" i="32"/>
  <c r="D55" i="26"/>
  <c r="T54" i="26"/>
  <c r="H219" i="26"/>
  <c r="H207" i="26" s="1"/>
  <c r="H212" i="26" s="1"/>
  <c r="H218" i="26"/>
  <c r="N257" i="26"/>
  <c r="N262" i="26" s="1"/>
  <c r="N268" i="26"/>
  <c r="P217" i="26"/>
  <c r="T217" i="26" s="1"/>
  <c r="T216" i="26"/>
  <c r="R29" i="26"/>
  <c r="R40" i="26"/>
  <c r="U161" i="26"/>
  <c r="T66" i="26"/>
  <c r="U66" i="26" s="1"/>
  <c r="J153" i="26"/>
  <c r="J141" i="26"/>
  <c r="J146" i="26" s="1"/>
  <c r="J152" i="26"/>
  <c r="L45" i="26"/>
  <c r="L51" i="26" s="1"/>
  <c r="L56" i="26"/>
  <c r="P125" i="26"/>
  <c r="P130" i="26" s="1"/>
  <c r="P136" i="26"/>
  <c r="R218" i="26"/>
  <c r="R219" i="26"/>
  <c r="R207" i="26" s="1"/>
  <c r="R212" i="26" s="1"/>
  <c r="T216" i="32"/>
  <c r="D14" i="26"/>
  <c r="L225" i="26"/>
  <c r="L230" i="26" s="1"/>
  <c r="L236" i="26"/>
  <c r="L231" i="26"/>
  <c r="N191" i="26"/>
  <c r="N196" i="26" s="1"/>
  <c r="N202" i="26"/>
  <c r="J87" i="26"/>
  <c r="J88" i="26" s="1"/>
  <c r="D7" i="26"/>
  <c r="F45" i="26"/>
  <c r="F51" i="26" s="1"/>
  <c r="F56" i="26"/>
  <c r="D71" i="32"/>
  <c r="T70" i="32"/>
  <c r="U211" i="26"/>
  <c r="D191" i="26"/>
  <c r="D202" i="26"/>
  <c r="T198" i="26"/>
  <c r="H45" i="26"/>
  <c r="H51" i="26" s="1"/>
  <c r="H56" i="26"/>
  <c r="D135" i="32"/>
  <c r="T134" i="32"/>
  <c r="T264" i="32"/>
  <c r="J225" i="26"/>
  <c r="J230" i="26" s="1"/>
  <c r="J236" i="26"/>
  <c r="J231" i="26"/>
  <c r="F236" i="32"/>
  <c r="T232" i="32"/>
  <c r="N61" i="26"/>
  <c r="N66" i="26" s="1"/>
  <c r="N72" i="26"/>
  <c r="T72" i="26" s="1"/>
  <c r="N159" i="26"/>
  <c r="N164" i="26" s="1"/>
  <c r="N170" i="26"/>
  <c r="P109" i="26"/>
  <c r="P114" i="26" s="1"/>
  <c r="P120" i="26"/>
  <c r="P267" i="26"/>
  <c r="T267" i="26" s="1"/>
  <c r="T266" i="26"/>
  <c r="R191" i="26"/>
  <c r="R196" i="26" s="1"/>
  <c r="R202" i="26"/>
  <c r="T68" i="26"/>
  <c r="R268" i="26"/>
  <c r="R263" i="26"/>
  <c r="R257" i="26"/>
  <c r="R262" i="26" s="1"/>
  <c r="T234" i="26"/>
  <c r="J152" i="32"/>
  <c r="J136" i="32"/>
  <c r="J103" i="32"/>
  <c r="T103" i="32" s="1"/>
  <c r="T101" i="32"/>
  <c r="R8" i="26"/>
  <c r="J7" i="32"/>
  <c r="I14" i="18" s="1"/>
  <c r="T48" i="26"/>
  <c r="U48" i="26" s="1"/>
  <c r="T80" i="26"/>
  <c r="U80" i="26" s="1"/>
  <c r="H34" i="26"/>
  <c r="H7" i="32"/>
  <c r="H14" i="18" s="1"/>
  <c r="D8" i="32"/>
  <c r="F15" i="18" s="1"/>
  <c r="T79" i="26"/>
  <c r="U79" i="26" s="1"/>
  <c r="F8" i="26"/>
  <c r="T46" i="26"/>
  <c r="U46" i="26" s="1"/>
  <c r="B50" i="26"/>
  <c r="T78" i="32"/>
  <c r="J7" i="26"/>
  <c r="F34" i="26"/>
  <c r="F6" i="26"/>
  <c r="B14" i="32"/>
  <c r="T86" i="32"/>
  <c r="B8" i="32"/>
  <c r="T32" i="32"/>
  <c r="R82" i="26"/>
  <c r="P87" i="26"/>
  <c r="P88" i="26" s="1"/>
  <c r="P13" i="26"/>
  <c r="P15" i="26" s="1"/>
  <c r="H8" i="26"/>
  <c r="D6" i="26"/>
  <c r="D34" i="26"/>
  <c r="T32" i="26"/>
  <c r="T48" i="32"/>
  <c r="B6" i="26"/>
  <c r="R13" i="32"/>
  <c r="R15" i="32" s="1"/>
  <c r="R87" i="32"/>
  <c r="R88" i="32" s="1"/>
  <c r="R6" i="26"/>
  <c r="L8" i="32"/>
  <c r="J15" i="18" s="1"/>
  <c r="P6" i="26"/>
  <c r="T46" i="32"/>
  <c r="J13" i="32"/>
  <c r="J87" i="32"/>
  <c r="J88" i="32" s="1"/>
  <c r="R8" i="32"/>
  <c r="M15" i="18" s="1"/>
  <c r="N8" i="32"/>
  <c r="K15" i="18" s="1"/>
  <c r="B13" i="26"/>
  <c r="B87" i="26"/>
  <c r="T85" i="26"/>
  <c r="N7" i="26"/>
  <c r="N8" i="26"/>
  <c r="R87" i="26"/>
  <c r="R88" i="26" s="1"/>
  <c r="D8" i="26"/>
  <c r="N87" i="32"/>
  <c r="N88" i="32" s="1"/>
  <c r="N13" i="32"/>
  <c r="N15" i="32" s="1"/>
  <c r="H13" i="32"/>
  <c r="H15" i="32" s="1"/>
  <c r="H87" i="32"/>
  <c r="H88" i="32" s="1"/>
  <c r="D87" i="32"/>
  <c r="D88" i="32" s="1"/>
  <c r="D13" i="32"/>
  <c r="T31" i="32"/>
  <c r="B7" i="32"/>
  <c r="H87" i="26"/>
  <c r="H88" i="26" s="1"/>
  <c r="H13" i="26"/>
  <c r="H15" i="26" s="1"/>
  <c r="B82" i="26"/>
  <c r="T78" i="26"/>
  <c r="U78" i="26" s="1"/>
  <c r="R34" i="26"/>
  <c r="L13" i="32"/>
  <c r="L15" i="32" s="1"/>
  <c r="L87" i="32"/>
  <c r="L88" i="32" s="1"/>
  <c r="B7" i="26"/>
  <c r="T31" i="26"/>
  <c r="L87" i="26"/>
  <c r="L88" i="26" s="1"/>
  <c r="P13" i="32"/>
  <c r="P15" i="32" s="1"/>
  <c r="P87" i="32"/>
  <c r="P88" i="32" s="1"/>
  <c r="P82" i="26"/>
  <c r="N82" i="26"/>
  <c r="P8" i="26"/>
  <c r="L7" i="26"/>
  <c r="B8" i="26"/>
  <c r="N7" i="32"/>
  <c r="K14" i="18" s="1"/>
  <c r="J82" i="26"/>
  <c r="T79" i="32"/>
  <c r="P7" i="32"/>
  <c r="L14" i="18" s="1"/>
  <c r="P7" i="26"/>
  <c r="T47" i="32"/>
  <c r="L8" i="26"/>
  <c r="L34" i="26"/>
  <c r="T47" i="26"/>
  <c r="U47" i="26" s="1"/>
  <c r="T30" i="26"/>
  <c r="F7" i="32"/>
  <c r="G14" i="18" s="1"/>
  <c r="L82" i="26"/>
  <c r="F13" i="26"/>
  <c r="F15" i="26" s="1"/>
  <c r="F87" i="26"/>
  <c r="F88" i="26" s="1"/>
  <c r="T86" i="26"/>
  <c r="B14" i="26"/>
  <c r="H7" i="26"/>
  <c r="J8" i="26"/>
  <c r="J34" i="26"/>
  <c r="H6" i="26"/>
  <c r="B13" i="32"/>
  <c r="B87" i="32"/>
  <c r="T85" i="32"/>
  <c r="F87" i="32"/>
  <c r="F88" i="32" s="1"/>
  <c r="F13" i="32"/>
  <c r="T80" i="32"/>
  <c r="F51" i="28" l="1"/>
  <c r="G50" i="28" s="1"/>
  <c r="F52" i="28"/>
  <c r="F56" i="28" s="1"/>
  <c r="G23" i="18" s="1"/>
  <c r="E57" i="28"/>
  <c r="F22" i="18"/>
  <c r="F18" i="18" s="1"/>
  <c r="G40" i="28"/>
  <c r="G41" i="28"/>
  <c r="F42" i="28"/>
  <c r="AD27" i="23"/>
  <c r="AE25" i="25"/>
  <c r="T25" i="25"/>
  <c r="V25" i="25"/>
  <c r="U27" i="23"/>
  <c r="J25" i="25"/>
  <c r="I27" i="23"/>
  <c r="L27" i="23"/>
  <c r="J41" i="19"/>
  <c r="G41" i="19"/>
  <c r="K35" i="24"/>
  <c r="AU34" i="19"/>
  <c r="P42" i="19"/>
  <c r="AU42" i="19" s="1"/>
  <c r="D36" i="19"/>
  <c r="D89" i="27" s="1"/>
  <c r="T27" i="23"/>
  <c r="U22" i="25"/>
  <c r="U25" i="25" s="1"/>
  <c r="AF42" i="19"/>
  <c r="BK42" i="19" s="1"/>
  <c r="BK34" i="19"/>
  <c r="S22" i="25"/>
  <c r="S25" i="25" s="1"/>
  <c r="R27" i="23"/>
  <c r="G9" i="25"/>
  <c r="N50" i="26"/>
  <c r="H9" i="25"/>
  <c r="D181" i="26"/>
  <c r="D11" i="26" s="1"/>
  <c r="N25" i="25"/>
  <c r="AD22" i="25"/>
  <c r="AD25" i="25" s="1"/>
  <c r="AC27" i="23"/>
  <c r="F36" i="24"/>
  <c r="E36" i="24"/>
  <c r="M27" i="23"/>
  <c r="AV34" i="19"/>
  <c r="Q42" i="19"/>
  <c r="AV42" i="19" s="1"/>
  <c r="R22" i="25"/>
  <c r="R25" i="25" s="1"/>
  <c r="Q27" i="23"/>
  <c r="AJ22" i="25"/>
  <c r="AJ25" i="25" s="1"/>
  <c r="AI27" i="23"/>
  <c r="D50" i="26"/>
  <c r="BB34" i="19"/>
  <c r="W42" i="19"/>
  <c r="BB42" i="19" s="1"/>
  <c r="L25" i="25"/>
  <c r="AB27" i="23"/>
  <c r="AC22" i="25"/>
  <c r="AC25" i="25" s="1"/>
  <c r="F23" i="23"/>
  <c r="AG42" i="19"/>
  <c r="BL42" i="19" s="1"/>
  <c r="BL34" i="19"/>
  <c r="G23" i="23"/>
  <c r="R42" i="19"/>
  <c r="AW42" i="19" s="1"/>
  <c r="AW34" i="19"/>
  <c r="R50" i="26"/>
  <c r="F22" i="23"/>
  <c r="G22" i="23"/>
  <c r="I21" i="25"/>
  <c r="AG21" i="25"/>
  <c r="AG25" i="25" s="1"/>
  <c r="AF27" i="23"/>
  <c r="G7" i="25"/>
  <c r="H7" i="25"/>
  <c r="L5" i="26"/>
  <c r="L10" i="26" s="1"/>
  <c r="M23" i="25"/>
  <c r="M25" i="25" s="1"/>
  <c r="U32" i="26"/>
  <c r="J50" i="26"/>
  <c r="AL35" i="19"/>
  <c r="J181" i="26"/>
  <c r="H115" i="26"/>
  <c r="H50" i="26"/>
  <c r="F50" i="26"/>
  <c r="F180" i="26"/>
  <c r="F181" i="26"/>
  <c r="U30" i="26"/>
  <c r="U31" i="26"/>
  <c r="R114" i="26"/>
  <c r="R115" i="26"/>
  <c r="R181" i="26"/>
  <c r="N114" i="26"/>
  <c r="N115" i="26"/>
  <c r="P181" i="26"/>
  <c r="L181" i="26"/>
  <c r="L114" i="26"/>
  <c r="L115" i="26"/>
  <c r="AJ29" i="7"/>
  <c r="AI31" i="7"/>
  <c r="AK8" i="23"/>
  <c r="P50" i="26"/>
  <c r="E37" i="19"/>
  <c r="AJ37" i="24"/>
  <c r="BN37" i="19"/>
  <c r="D37" i="19" s="1"/>
  <c r="AI34" i="19"/>
  <c r="F115" i="26"/>
  <c r="F114" i="26"/>
  <c r="J115" i="26"/>
  <c r="AI17" i="18"/>
  <c r="U208" i="32"/>
  <c r="E23" i="4"/>
  <c r="E19" i="4"/>
  <c r="T218" i="32"/>
  <c r="J15" i="32"/>
  <c r="F15" i="32"/>
  <c r="D202" i="32"/>
  <c r="T202" i="32" s="1"/>
  <c r="D284" i="32"/>
  <c r="T284" i="32" s="1"/>
  <c r="K27" i="23"/>
  <c r="M20" i="18"/>
  <c r="F19" i="20"/>
  <c r="N35" i="19"/>
  <c r="P24" i="23"/>
  <c r="AJ25" i="7"/>
  <c r="F18" i="20"/>
  <c r="E8" i="4"/>
  <c r="E12" i="4"/>
  <c r="E7" i="4"/>
  <c r="E18" i="4"/>
  <c r="E13" i="4"/>
  <c r="F12" i="20"/>
  <c r="F20" i="20"/>
  <c r="F14" i="20"/>
  <c r="F15" i="20"/>
  <c r="E20" i="4"/>
  <c r="E10" i="4"/>
  <c r="F23" i="20"/>
  <c r="F16" i="20"/>
  <c r="E21" i="4"/>
  <c r="E11" i="4"/>
  <c r="F11" i="20"/>
  <c r="F17" i="20"/>
  <c r="F7" i="20"/>
  <c r="F10" i="20"/>
  <c r="I35" i="24"/>
  <c r="AM35" i="19"/>
  <c r="H41" i="19"/>
  <c r="E22" i="4"/>
  <c r="E16" i="4"/>
  <c r="F21" i="20"/>
  <c r="F22" i="20"/>
  <c r="F9" i="20"/>
  <c r="J27" i="23"/>
  <c r="K23" i="25"/>
  <c r="K25" i="25" s="1"/>
  <c r="E17" i="4"/>
  <c r="E24" i="4"/>
  <c r="F6" i="20"/>
  <c r="F13" i="20"/>
  <c r="L41" i="24"/>
  <c r="L38" i="24" s="1"/>
  <c r="L34" i="24" s="1"/>
  <c r="L42" i="24" s="1"/>
  <c r="AP41" i="19"/>
  <c r="K38" i="19"/>
  <c r="M35" i="24"/>
  <c r="AQ35" i="19"/>
  <c r="L41" i="19"/>
  <c r="G24" i="23"/>
  <c r="D20" i="27" s="1"/>
  <c r="H27" i="23"/>
  <c r="F24" i="23"/>
  <c r="E20" i="27" s="1"/>
  <c r="I23" i="25"/>
  <c r="N35" i="24"/>
  <c r="N34" i="24" s="1"/>
  <c r="N42" i="24" s="1"/>
  <c r="AR35" i="19"/>
  <c r="M34" i="19"/>
  <c r="E18" i="18"/>
  <c r="P23" i="25"/>
  <c r="P25" i="25" s="1"/>
  <c r="O27" i="23"/>
  <c r="O23" i="25"/>
  <c r="O25" i="25" s="1"/>
  <c r="N27" i="23"/>
  <c r="F23" i="7"/>
  <c r="AJ24" i="7"/>
  <c r="U31" i="32"/>
  <c r="J41" i="24"/>
  <c r="J38" i="24" s="1"/>
  <c r="J34" i="24" s="1"/>
  <c r="J42" i="24" s="1"/>
  <c r="AN41" i="19"/>
  <c r="I38" i="19"/>
  <c r="E35" i="19"/>
  <c r="F41" i="19"/>
  <c r="G35" i="24"/>
  <c r="AK35" i="19"/>
  <c r="O35" i="24"/>
  <c r="O34" i="24" s="1"/>
  <c r="O42" i="24" s="1"/>
  <c r="N34" i="19"/>
  <c r="AS35" i="19"/>
  <c r="AL41" i="19"/>
  <c r="H41" i="24"/>
  <c r="H38" i="24" s="1"/>
  <c r="H34" i="24" s="1"/>
  <c r="H42" i="24" s="1"/>
  <c r="G38" i="19"/>
  <c r="B34" i="26"/>
  <c r="T34" i="26" s="1"/>
  <c r="U34" i="26" s="1"/>
  <c r="U32" i="32"/>
  <c r="K41" i="24"/>
  <c r="K38" i="24" s="1"/>
  <c r="K34" i="24" s="1"/>
  <c r="K42" i="24" s="1"/>
  <c r="J38" i="19"/>
  <c r="AO41" i="19"/>
  <c r="Q23" i="25"/>
  <c r="Q25" i="25" s="1"/>
  <c r="P27" i="23"/>
  <c r="F146" i="26"/>
  <c r="T146" i="26" s="1"/>
  <c r="U146" i="26" s="1"/>
  <c r="T141" i="26"/>
  <c r="U141" i="26" s="1"/>
  <c r="D212" i="26"/>
  <c r="T212" i="26" s="1"/>
  <c r="U212" i="26" s="1"/>
  <c r="T207" i="26"/>
  <c r="U207" i="26" s="1"/>
  <c r="D196" i="26"/>
  <c r="T196" i="26" s="1"/>
  <c r="U196" i="26" s="1"/>
  <c r="T191" i="26"/>
  <c r="U191" i="26" s="1"/>
  <c r="N130" i="26"/>
  <c r="T130" i="26" s="1"/>
  <c r="U130" i="26" s="1"/>
  <c r="T125" i="26"/>
  <c r="U125" i="26" s="1"/>
  <c r="T45" i="26"/>
  <c r="U45" i="26" s="1"/>
  <c r="T251" i="32"/>
  <c r="F252" i="32"/>
  <c r="T257" i="26"/>
  <c r="U257" i="26" s="1"/>
  <c r="H262" i="26"/>
  <c r="T262" i="26" s="1"/>
  <c r="U262" i="26" s="1"/>
  <c r="D186" i="26"/>
  <c r="T186" i="26" s="1"/>
  <c r="T185" i="26"/>
  <c r="D136" i="32"/>
  <c r="T136" i="32" s="1"/>
  <c r="T135" i="32"/>
  <c r="P5" i="26"/>
  <c r="P10" i="26" s="1"/>
  <c r="T252" i="32"/>
  <c r="D40" i="26"/>
  <c r="T40" i="26" s="1"/>
  <c r="T39" i="26"/>
  <c r="H180" i="26"/>
  <c r="T175" i="26"/>
  <c r="U175" i="26" s="1"/>
  <c r="T152" i="26"/>
  <c r="T51" i="32"/>
  <c r="U51" i="32" s="1"/>
  <c r="T236" i="26"/>
  <c r="U116" i="26"/>
  <c r="U113" i="26"/>
  <c r="U110" i="26"/>
  <c r="D5" i="26"/>
  <c r="D10" i="26" s="1"/>
  <c r="D72" i="32"/>
  <c r="T72" i="32" s="1"/>
  <c r="T71" i="32"/>
  <c r="N263" i="26"/>
  <c r="U96" i="32"/>
  <c r="U99" i="32"/>
  <c r="U95" i="32"/>
  <c r="U100" i="32"/>
  <c r="U94" i="32"/>
  <c r="L91" i="32"/>
  <c r="L75" i="32"/>
  <c r="L59" i="32"/>
  <c r="L189" i="32"/>
  <c r="L223" i="32"/>
  <c r="L27" i="32"/>
  <c r="L139" i="32"/>
  <c r="L43" i="32"/>
  <c r="L239" i="32"/>
  <c r="L157" i="32"/>
  <c r="L255" i="32"/>
  <c r="L173" i="32"/>
  <c r="L123" i="32"/>
  <c r="L271" i="32"/>
  <c r="N3" i="32"/>
  <c r="L205" i="32"/>
  <c r="L107" i="32"/>
  <c r="N181" i="26"/>
  <c r="T55" i="32"/>
  <c r="D56" i="32"/>
  <c r="T56" i="32" s="1"/>
  <c r="U198" i="32"/>
  <c r="U194" i="32"/>
  <c r="U192" i="32"/>
  <c r="U193" i="32"/>
  <c r="U166" i="26"/>
  <c r="U163" i="26"/>
  <c r="U165" i="26"/>
  <c r="U160" i="26"/>
  <c r="U162" i="26"/>
  <c r="D230" i="26"/>
  <c r="T230" i="26" s="1"/>
  <c r="U230" i="26" s="1"/>
  <c r="T225" i="26"/>
  <c r="U225" i="26" s="1"/>
  <c r="P202" i="26"/>
  <c r="D120" i="26"/>
  <c r="T120" i="26" s="1"/>
  <c r="N252" i="26"/>
  <c r="T252" i="26" s="1"/>
  <c r="U248" i="26"/>
  <c r="U244" i="26"/>
  <c r="U242" i="26"/>
  <c r="U243" i="26"/>
  <c r="U245" i="26"/>
  <c r="T14" i="32"/>
  <c r="U78" i="32"/>
  <c r="P115" i="26"/>
  <c r="U232" i="32"/>
  <c r="U228" i="32"/>
  <c r="U226" i="32"/>
  <c r="U227" i="32"/>
  <c r="U260" i="32"/>
  <c r="U264" i="32"/>
  <c r="U259" i="32"/>
  <c r="U258" i="32"/>
  <c r="H5" i="26"/>
  <c r="H10" i="26" s="1"/>
  <c r="D82" i="26"/>
  <c r="U214" i="26"/>
  <c r="U210" i="26"/>
  <c r="U209" i="26"/>
  <c r="U208" i="26"/>
  <c r="U213" i="26"/>
  <c r="P263" i="26"/>
  <c r="T104" i="26"/>
  <c r="D164" i="26"/>
  <c r="T164" i="26" s="1"/>
  <c r="U164" i="26" s="1"/>
  <c r="T159" i="26"/>
  <c r="U159" i="26" s="1"/>
  <c r="U148" i="32"/>
  <c r="U142" i="32"/>
  <c r="U147" i="32"/>
  <c r="U144" i="32"/>
  <c r="U143" i="32"/>
  <c r="P218" i="26"/>
  <c r="T218" i="26" s="1"/>
  <c r="U264" i="26"/>
  <c r="U258" i="26"/>
  <c r="U259" i="26"/>
  <c r="U260" i="26"/>
  <c r="U261" i="26"/>
  <c r="T185" i="32"/>
  <c r="F186" i="32"/>
  <c r="J246" i="26"/>
  <c r="T246" i="26" s="1"/>
  <c r="U246" i="26" s="1"/>
  <c r="T241" i="26"/>
  <c r="U241" i="26" s="1"/>
  <c r="N5" i="26"/>
  <c r="N10" i="26" s="1"/>
  <c r="U209" i="32"/>
  <c r="U214" i="32"/>
  <c r="U213" i="32"/>
  <c r="U210" i="32"/>
  <c r="T186" i="32"/>
  <c r="U276" i="32"/>
  <c r="U280" i="32"/>
  <c r="U274" i="32"/>
  <c r="U275" i="32"/>
  <c r="T55" i="26"/>
  <c r="D56" i="26"/>
  <c r="T56" i="26" s="1"/>
  <c r="T39" i="32"/>
  <c r="F40" i="32"/>
  <c r="T40" i="32" s="1"/>
  <c r="P231" i="26"/>
  <c r="T231" i="26" s="1"/>
  <c r="U231" i="26" s="1"/>
  <c r="U47" i="32"/>
  <c r="T14" i="26"/>
  <c r="J104" i="32"/>
  <c r="T104" i="32" s="1"/>
  <c r="D170" i="26"/>
  <c r="T170" i="26" s="1"/>
  <c r="U80" i="32"/>
  <c r="L50" i="26"/>
  <c r="D15" i="32"/>
  <c r="U46" i="32"/>
  <c r="U65" i="26"/>
  <c r="U67" i="26"/>
  <c r="U62" i="26"/>
  <c r="U64" i="26"/>
  <c r="U68" i="26"/>
  <c r="U63" i="26"/>
  <c r="D268" i="32"/>
  <c r="T268" i="32" s="1"/>
  <c r="U194" i="26"/>
  <c r="U198" i="26"/>
  <c r="U195" i="26"/>
  <c r="U193" i="26"/>
  <c r="U197" i="26"/>
  <c r="U192" i="26"/>
  <c r="F5" i="26"/>
  <c r="F10" i="26" s="1"/>
  <c r="U129" i="26"/>
  <c r="U127" i="26"/>
  <c r="U132" i="26"/>
  <c r="U126" i="26"/>
  <c r="U128" i="26"/>
  <c r="U131" i="26"/>
  <c r="U68" i="32"/>
  <c r="U63" i="32"/>
  <c r="U62" i="32"/>
  <c r="U64" i="32"/>
  <c r="P268" i="26"/>
  <c r="N279" i="26"/>
  <c r="U127" i="32"/>
  <c r="U126" i="32"/>
  <c r="U132" i="32"/>
  <c r="U128" i="32"/>
  <c r="U182" i="32"/>
  <c r="U178" i="32"/>
  <c r="U177" i="32"/>
  <c r="U176" i="32"/>
  <c r="D98" i="26"/>
  <c r="T98" i="26" s="1"/>
  <c r="U98" i="26" s="1"/>
  <c r="T93" i="26"/>
  <c r="U93" i="26" s="1"/>
  <c r="J263" i="26"/>
  <c r="T152" i="32"/>
  <c r="T51" i="26"/>
  <c r="U51" i="26" s="1"/>
  <c r="D170" i="32"/>
  <c r="T170" i="32" s="1"/>
  <c r="T169" i="32"/>
  <c r="U275" i="26"/>
  <c r="U277" i="26"/>
  <c r="U276" i="26"/>
  <c r="U280" i="26"/>
  <c r="U274" i="26"/>
  <c r="H263" i="26"/>
  <c r="U244" i="32"/>
  <c r="U242" i="32"/>
  <c r="U248" i="32"/>
  <c r="U243" i="32"/>
  <c r="U142" i="26"/>
  <c r="U148" i="26"/>
  <c r="U143" i="26"/>
  <c r="U147" i="26"/>
  <c r="U83" i="32"/>
  <c r="U84" i="32"/>
  <c r="U228" i="26"/>
  <c r="U229" i="26"/>
  <c r="U232" i="26"/>
  <c r="U226" i="26"/>
  <c r="U227" i="26"/>
  <c r="P3" i="26"/>
  <c r="N91" i="26"/>
  <c r="N239" i="26"/>
  <c r="N205" i="26"/>
  <c r="N43" i="26"/>
  <c r="N271" i="26"/>
  <c r="N59" i="26"/>
  <c r="N139" i="26"/>
  <c r="N255" i="26"/>
  <c r="N189" i="26"/>
  <c r="N75" i="26"/>
  <c r="N157" i="26"/>
  <c r="N27" i="26"/>
  <c r="N173" i="26"/>
  <c r="N107" i="26"/>
  <c r="N223" i="26"/>
  <c r="N123" i="26"/>
  <c r="U35" i="32"/>
  <c r="U36" i="32"/>
  <c r="U99" i="26"/>
  <c r="U97" i="26"/>
  <c r="U100" i="26"/>
  <c r="U96" i="26"/>
  <c r="U94" i="26"/>
  <c r="D136" i="26"/>
  <c r="T136" i="26" s="1"/>
  <c r="T135" i="26"/>
  <c r="T279" i="26"/>
  <c r="U279" i="26" s="1"/>
  <c r="D114" i="26"/>
  <c r="T109" i="26"/>
  <c r="U109" i="26" s="1"/>
  <c r="U79" i="32"/>
  <c r="U48" i="32"/>
  <c r="T29" i="26"/>
  <c r="U29" i="26" s="1"/>
  <c r="T202" i="26"/>
  <c r="R5" i="26"/>
  <c r="R10" i="26" s="1"/>
  <c r="U36" i="26"/>
  <c r="U33" i="26"/>
  <c r="U35" i="26"/>
  <c r="U182" i="26"/>
  <c r="U179" i="26"/>
  <c r="U176" i="26"/>
  <c r="U81" i="26"/>
  <c r="U84" i="26"/>
  <c r="U83" i="26"/>
  <c r="T119" i="32"/>
  <c r="D120" i="32"/>
  <c r="T120" i="32" s="1"/>
  <c r="U177" i="26"/>
  <c r="H278" i="26"/>
  <c r="T278" i="26" s="1"/>
  <c r="U278" i="26" s="1"/>
  <c r="T273" i="26"/>
  <c r="U273" i="26" s="1"/>
  <c r="T268" i="26"/>
  <c r="J5" i="26"/>
  <c r="J10" i="26" s="1"/>
  <c r="U95" i="26"/>
  <c r="D284" i="26"/>
  <c r="T284" i="26" s="1"/>
  <c r="T283" i="26"/>
  <c r="D236" i="32"/>
  <c r="T236" i="32" s="1"/>
  <c r="T235" i="32"/>
  <c r="T13" i="26"/>
  <c r="B15" i="26"/>
  <c r="T15" i="26" s="1"/>
  <c r="W15" i="26" s="1"/>
  <c r="T7" i="26"/>
  <c r="T82" i="26"/>
  <c r="U82" i="26" s="1"/>
  <c r="T87" i="32"/>
  <c r="B88" i="32"/>
  <c r="T88" i="32" s="1"/>
  <c r="T87" i="26"/>
  <c r="B88" i="26"/>
  <c r="T88" i="26" s="1"/>
  <c r="B10" i="26"/>
  <c r="T6" i="26"/>
  <c r="B15" i="32"/>
  <c r="T13" i="32"/>
  <c r="E15" i="18"/>
  <c r="T8" i="32"/>
  <c r="T8" i="26"/>
  <c r="T7" i="32"/>
  <c r="E14" i="18"/>
  <c r="G52" i="28" l="1"/>
  <c r="G56" i="28" s="1"/>
  <c r="H23" i="18" s="1"/>
  <c r="G51" i="28"/>
  <c r="G55" i="28" s="1"/>
  <c r="F53" i="28"/>
  <c r="G42" i="28"/>
  <c r="F55" i="28"/>
  <c r="H39" i="28"/>
  <c r="I11" i="23"/>
  <c r="E23" i="27"/>
  <c r="E30" i="27" s="1"/>
  <c r="D4" i="33" s="1"/>
  <c r="E39" i="27"/>
  <c r="E40" i="27" s="1"/>
  <c r="E41" i="27" s="1"/>
  <c r="H22" i="25"/>
  <c r="G22" i="25"/>
  <c r="H21" i="25"/>
  <c r="G21" i="25"/>
  <c r="E22" i="27"/>
  <c r="E38" i="27"/>
  <c r="F11" i="26"/>
  <c r="F12" i="26" s="1"/>
  <c r="F16" i="26" s="1"/>
  <c r="T181" i="26"/>
  <c r="U181" i="26" s="1"/>
  <c r="T50" i="26"/>
  <c r="U50" i="26" s="1"/>
  <c r="T180" i="26"/>
  <c r="U180" i="26" s="1"/>
  <c r="L11" i="26"/>
  <c r="L12" i="26" s="1"/>
  <c r="L16" i="26" s="1"/>
  <c r="P11" i="26"/>
  <c r="P12" i="26" s="1"/>
  <c r="P16" i="26" s="1"/>
  <c r="T115" i="26"/>
  <c r="U115" i="26" s="1"/>
  <c r="F8" i="23"/>
  <c r="AL8" i="25"/>
  <c r="G8" i="23"/>
  <c r="AK26" i="23"/>
  <c r="AI42" i="19"/>
  <c r="BN42" i="19" s="1"/>
  <c r="BN34" i="19"/>
  <c r="R11" i="26"/>
  <c r="R12" i="26" s="1"/>
  <c r="R16" i="26" s="1"/>
  <c r="J11" i="26"/>
  <c r="J12" i="26" s="1"/>
  <c r="J16" i="26" s="1"/>
  <c r="D12" i="26"/>
  <c r="D16" i="26" s="1"/>
  <c r="T114" i="26"/>
  <c r="U114" i="26" s="1"/>
  <c r="E37" i="24"/>
  <c r="AJ34" i="24"/>
  <c r="AJ42" i="24" s="1"/>
  <c r="F37" i="24"/>
  <c r="AI20" i="18"/>
  <c r="H38" i="19"/>
  <c r="I41" i="24"/>
  <c r="I38" i="24" s="1"/>
  <c r="I34" i="24" s="1"/>
  <c r="I42" i="24" s="1"/>
  <c r="AM41" i="19"/>
  <c r="AO38" i="19"/>
  <c r="J34" i="19"/>
  <c r="AN38" i="19"/>
  <c r="I34" i="19"/>
  <c r="AS34" i="19"/>
  <c r="N42" i="19"/>
  <c r="AS42" i="19" s="1"/>
  <c r="AP38" i="19"/>
  <c r="K34" i="19"/>
  <c r="AL38" i="19"/>
  <c r="G34" i="19"/>
  <c r="F35" i="24"/>
  <c r="E35" i="24"/>
  <c r="AQ41" i="19"/>
  <c r="M41" i="24"/>
  <c r="M38" i="24" s="1"/>
  <c r="M34" i="24" s="1"/>
  <c r="M42" i="24" s="1"/>
  <c r="L38" i="19"/>
  <c r="I25" i="25"/>
  <c r="H23" i="25"/>
  <c r="G23" i="25"/>
  <c r="D35" i="19"/>
  <c r="F38" i="19"/>
  <c r="AK41" i="19"/>
  <c r="E41" i="19"/>
  <c r="G41" i="24"/>
  <c r="F31" i="7"/>
  <c r="AJ31" i="7" s="1"/>
  <c r="AJ23" i="7"/>
  <c r="AR34" i="19"/>
  <c r="M42" i="19"/>
  <c r="AR42" i="19" s="1"/>
  <c r="P157" i="26"/>
  <c r="P43" i="26"/>
  <c r="R3" i="26"/>
  <c r="P75" i="26"/>
  <c r="P255" i="26"/>
  <c r="P139" i="26"/>
  <c r="P59" i="26"/>
  <c r="P205" i="26"/>
  <c r="P173" i="26"/>
  <c r="P239" i="26"/>
  <c r="P123" i="26"/>
  <c r="P271" i="26"/>
  <c r="P91" i="26"/>
  <c r="P189" i="26"/>
  <c r="P107" i="26"/>
  <c r="P27" i="26"/>
  <c r="P223" i="26"/>
  <c r="N11" i="26"/>
  <c r="N12" i="26" s="1"/>
  <c r="N16" i="26" s="1"/>
  <c r="T15" i="32"/>
  <c r="V15" i="32" s="1"/>
  <c r="T263" i="26"/>
  <c r="U263" i="26" s="1"/>
  <c r="H11" i="26"/>
  <c r="H12" i="26" s="1"/>
  <c r="H16" i="26" s="1"/>
  <c r="N271" i="32"/>
  <c r="N157" i="32"/>
  <c r="N91" i="32"/>
  <c r="N27" i="32"/>
  <c r="N239" i="32"/>
  <c r="N223" i="32"/>
  <c r="N75" i="32"/>
  <c r="N123" i="32"/>
  <c r="N255" i="32"/>
  <c r="N59" i="32"/>
  <c r="N189" i="32"/>
  <c r="N107" i="32"/>
  <c r="N139" i="32"/>
  <c r="N43" i="32"/>
  <c r="P3" i="32"/>
  <c r="N205" i="32"/>
  <c r="N173" i="32"/>
  <c r="T5" i="26"/>
  <c r="B12" i="26"/>
  <c r="T10" i="26"/>
  <c r="H50" i="28" l="1"/>
  <c r="H52" i="28" s="1"/>
  <c r="H41" i="28"/>
  <c r="H40" i="28"/>
  <c r="I39" i="28" s="1"/>
  <c r="G53" i="28"/>
  <c r="G57" i="28"/>
  <c r="H22" i="18"/>
  <c r="G22" i="18"/>
  <c r="F57" i="28"/>
  <c r="J11" i="25"/>
  <c r="E31" i="27"/>
  <c r="E32" i="27" s="1"/>
  <c r="E33" i="27" s="1"/>
  <c r="G8" i="25"/>
  <c r="H8" i="25"/>
  <c r="AK27" i="23"/>
  <c r="AL24" i="25"/>
  <c r="F26" i="23"/>
  <c r="E21" i="27" s="1"/>
  <c r="G26" i="23"/>
  <c r="D21" i="27" s="1"/>
  <c r="D41" i="19"/>
  <c r="D88" i="27" s="1"/>
  <c r="AM38" i="19"/>
  <c r="H34" i="19"/>
  <c r="E38" i="19"/>
  <c r="AK38" i="19"/>
  <c r="F34" i="19"/>
  <c r="AQ38" i="19"/>
  <c r="L34" i="19"/>
  <c r="AN34" i="19"/>
  <c r="I42" i="19"/>
  <c r="AN42" i="19" s="1"/>
  <c r="G42" i="19"/>
  <c r="AL42" i="19" s="1"/>
  <c r="AL34" i="19"/>
  <c r="K42" i="19"/>
  <c r="AP42" i="19" s="1"/>
  <c r="AP34" i="19"/>
  <c r="AO34" i="19"/>
  <c r="J42" i="19"/>
  <c r="AO42" i="19" s="1"/>
  <c r="G38" i="24"/>
  <c r="F41" i="24"/>
  <c r="E41" i="24"/>
  <c r="W19" i="32"/>
  <c r="W20" i="32"/>
  <c r="R43" i="26"/>
  <c r="R139" i="26"/>
  <c r="R239" i="26"/>
  <c r="R255" i="26"/>
  <c r="R123" i="26"/>
  <c r="R271" i="26"/>
  <c r="R59" i="26"/>
  <c r="R205" i="26"/>
  <c r="R223" i="26"/>
  <c r="R173" i="26"/>
  <c r="R75" i="26"/>
  <c r="R107" i="26"/>
  <c r="R189" i="26"/>
  <c r="R27" i="26"/>
  <c r="R91" i="26"/>
  <c r="R157" i="26"/>
  <c r="P59" i="32"/>
  <c r="R3" i="32"/>
  <c r="P75" i="32"/>
  <c r="P223" i="32"/>
  <c r="P255" i="32"/>
  <c r="P43" i="32"/>
  <c r="P205" i="32"/>
  <c r="P173" i="32"/>
  <c r="P239" i="32"/>
  <c r="P27" i="32"/>
  <c r="P271" i="32"/>
  <c r="P123" i="32"/>
  <c r="P189" i="32"/>
  <c r="P157" i="32"/>
  <c r="P91" i="32"/>
  <c r="P139" i="32"/>
  <c r="P107" i="32"/>
  <c r="T11" i="26"/>
  <c r="B16" i="26"/>
  <c r="T16" i="26" s="1"/>
  <c r="T12" i="26"/>
  <c r="H51" i="28" l="1"/>
  <c r="I50" i="28" s="1"/>
  <c r="I51" i="28" s="1"/>
  <c r="H53" i="28"/>
  <c r="I40" i="28"/>
  <c r="J39" i="28" s="1"/>
  <c r="I41" i="28"/>
  <c r="K11" i="23"/>
  <c r="L11" i="25" s="1"/>
  <c r="H18" i="18"/>
  <c r="J11" i="23"/>
  <c r="G18" i="18"/>
  <c r="H42" i="28"/>
  <c r="H56" i="28"/>
  <c r="I23" i="18" s="1"/>
  <c r="AL25" i="25"/>
  <c r="G24" i="25"/>
  <c r="H24" i="25"/>
  <c r="F27" i="23"/>
  <c r="I30" i="23" s="1"/>
  <c r="I31" i="23"/>
  <c r="C50" i="27" s="1"/>
  <c r="G27" i="23"/>
  <c r="AM34" i="19"/>
  <c r="H42" i="19"/>
  <c r="AM42" i="19" s="1"/>
  <c r="L42" i="19"/>
  <c r="AQ42" i="19" s="1"/>
  <c r="AQ34" i="19"/>
  <c r="D38" i="19"/>
  <c r="E38" i="24"/>
  <c r="F38" i="24"/>
  <c r="G34" i="24"/>
  <c r="E34" i="19"/>
  <c r="F42" i="19"/>
  <c r="AK34" i="19"/>
  <c r="D90" i="27"/>
  <c r="E88" i="27" s="1"/>
  <c r="R27" i="32"/>
  <c r="R205" i="32"/>
  <c r="R189" i="32"/>
  <c r="R255" i="32"/>
  <c r="R91" i="32"/>
  <c r="R75" i="32"/>
  <c r="R223" i="32"/>
  <c r="R107" i="32"/>
  <c r="R59" i="32"/>
  <c r="R271" i="32"/>
  <c r="R173" i="32"/>
  <c r="R157" i="32"/>
  <c r="R43" i="32"/>
  <c r="R139" i="32"/>
  <c r="R239" i="32"/>
  <c r="R123" i="32"/>
  <c r="B145" i="32"/>
  <c r="B211" i="32"/>
  <c r="L277" i="32"/>
  <c r="L273" i="32" s="1"/>
  <c r="D49" i="32"/>
  <c r="D45" i="32" s="1"/>
  <c r="D50" i="32" s="1"/>
  <c r="H179" i="32"/>
  <c r="H175" i="32" s="1"/>
  <c r="N153" i="32"/>
  <c r="N141" i="32" s="1"/>
  <c r="B153" i="32"/>
  <c r="B141" i="32" s="1"/>
  <c r="F33" i="32"/>
  <c r="D129" i="32"/>
  <c r="D125" i="32" s="1"/>
  <c r="D130" i="32" s="1"/>
  <c r="D131" i="32" s="1"/>
  <c r="R81" i="32"/>
  <c r="R77" i="32" s="1"/>
  <c r="R82" i="32" s="1"/>
  <c r="L81" i="32"/>
  <c r="L77" i="32" s="1"/>
  <c r="L82" i="32" s="1"/>
  <c r="F219" i="32"/>
  <c r="F207" i="32" s="1"/>
  <c r="B81" i="32"/>
  <c r="H113" i="32"/>
  <c r="H109" i="32" s="1"/>
  <c r="P195" i="32"/>
  <c r="P191" i="32" s="1"/>
  <c r="P196" i="32" s="1"/>
  <c r="P197" i="32" s="1"/>
  <c r="B179" i="32"/>
  <c r="H229" i="32"/>
  <c r="H225" i="32" s="1"/>
  <c r="N179" i="32"/>
  <c r="N175" i="32" s="1"/>
  <c r="B261" i="32"/>
  <c r="B229" i="32"/>
  <c r="B225" i="32" s="1"/>
  <c r="L65" i="32"/>
  <c r="L61" i="32" s="1"/>
  <c r="L66" i="32" s="1"/>
  <c r="L67" i="32" s="1"/>
  <c r="H65" i="32"/>
  <c r="H61" i="32" s="1"/>
  <c r="H66" i="32" s="1"/>
  <c r="H67" i="32" s="1"/>
  <c r="F97" i="32"/>
  <c r="F93" i="32" s="1"/>
  <c r="F98" i="32" s="1"/>
  <c r="B65" i="32"/>
  <c r="F195" i="32"/>
  <c r="F191" i="32" s="1"/>
  <c r="F196" i="32" s="1"/>
  <c r="F197" i="32" s="1"/>
  <c r="H163" i="32"/>
  <c r="H159" i="32" s="1"/>
  <c r="H164" i="32" s="1"/>
  <c r="H33" i="32"/>
  <c r="H29" i="32" s="1"/>
  <c r="H30" i="32" s="1"/>
  <c r="H6" i="32" s="1"/>
  <c r="H13" i="18" s="1"/>
  <c r="N129" i="32"/>
  <c r="N125" i="32" s="1"/>
  <c r="N130" i="32" s="1"/>
  <c r="N131" i="32" s="1"/>
  <c r="H81" i="32"/>
  <c r="H77" i="32" s="1"/>
  <c r="H82" i="32" s="1"/>
  <c r="H261" i="32"/>
  <c r="H257" i="32" s="1"/>
  <c r="P277" i="32"/>
  <c r="P273" i="32" s="1"/>
  <c r="H219" i="32"/>
  <c r="H207" i="32" s="1"/>
  <c r="B129" i="32"/>
  <c r="B125" i="32" s="1"/>
  <c r="F163" i="32"/>
  <c r="F159" i="32" s="1"/>
  <c r="F164" i="32" s="1"/>
  <c r="D65" i="32"/>
  <c r="D61" i="32" s="1"/>
  <c r="D66" i="32" s="1"/>
  <c r="D67" i="32" s="1"/>
  <c r="P33" i="32"/>
  <c r="P29" i="32" s="1"/>
  <c r="P30" i="32" s="1"/>
  <c r="P6" i="32" s="1"/>
  <c r="L13" i="18" s="1"/>
  <c r="B33" i="32"/>
  <c r="B29" i="32" s="1"/>
  <c r="B30" i="32" s="1"/>
  <c r="D113" i="32"/>
  <c r="D109" i="32" s="1"/>
  <c r="F245" i="32"/>
  <c r="F241" i="32" s="1"/>
  <c r="R261" i="32"/>
  <c r="R257" i="32" s="1"/>
  <c r="L49" i="32"/>
  <c r="L45" i="32" s="1"/>
  <c r="L50" i="32" s="1"/>
  <c r="D163" i="32"/>
  <c r="D159" i="32" s="1"/>
  <c r="D164" i="32" s="1"/>
  <c r="R33" i="32"/>
  <c r="R29" i="32" s="1"/>
  <c r="R30" i="32" s="1"/>
  <c r="R6" i="32" s="1"/>
  <c r="M13" i="18" s="1"/>
  <c r="H129" i="32"/>
  <c r="H125" i="32" s="1"/>
  <c r="H130" i="32" s="1"/>
  <c r="H131" i="32" s="1"/>
  <c r="N229" i="32"/>
  <c r="N225" i="32" s="1"/>
  <c r="B113" i="32"/>
  <c r="B109" i="32" s="1"/>
  <c r="F49" i="32"/>
  <c r="F45" i="32" s="1"/>
  <c r="F50" i="32" s="1"/>
  <c r="N261" i="32"/>
  <c r="N257" i="32" s="1"/>
  <c r="F261" i="32"/>
  <c r="F257" i="32" s="1"/>
  <c r="P179" i="32"/>
  <c r="P175" i="32" s="1"/>
  <c r="B277" i="32"/>
  <c r="B245" i="32"/>
  <c r="B219" i="32"/>
  <c r="B207" i="32" s="1"/>
  <c r="F153" i="32"/>
  <c r="F141" i="32" s="1"/>
  <c r="N33" i="32"/>
  <c r="B97" i="32"/>
  <c r="L261" i="32"/>
  <c r="L257" i="32" s="1"/>
  <c r="D97" i="32"/>
  <c r="D93" i="32" s="1"/>
  <c r="D98" i="32" s="1"/>
  <c r="L113" i="32"/>
  <c r="L109" i="32" s="1"/>
  <c r="R129" i="32"/>
  <c r="R125" i="32" s="1"/>
  <c r="R130" i="32" s="1"/>
  <c r="R131" i="32" s="1"/>
  <c r="D229" i="32"/>
  <c r="D225" i="32" s="1"/>
  <c r="P81" i="32"/>
  <c r="P77" i="32" s="1"/>
  <c r="P82" i="32" s="1"/>
  <c r="N49" i="32"/>
  <c r="N45" i="32" s="1"/>
  <c r="N50" i="32" s="1"/>
  <c r="B163" i="32"/>
  <c r="P97" i="32"/>
  <c r="P93" i="32" s="1"/>
  <c r="P98" i="32" s="1"/>
  <c r="R229" i="32"/>
  <c r="R225" i="32" s="1"/>
  <c r="R113" i="32"/>
  <c r="R109" i="32" s="1"/>
  <c r="B49" i="32"/>
  <c r="B45" i="32" s="1"/>
  <c r="F81" i="32"/>
  <c r="F77" i="32" s="1"/>
  <c r="F82" i="32" s="1"/>
  <c r="N163" i="32"/>
  <c r="N159" i="32" s="1"/>
  <c r="N164" i="32" s="1"/>
  <c r="R153" i="32"/>
  <c r="R141" i="32" s="1"/>
  <c r="H97" i="32"/>
  <c r="H93" i="32" s="1"/>
  <c r="H98" i="32" s="1"/>
  <c r="L153" i="32"/>
  <c r="L141" i="32" s="1"/>
  <c r="R219" i="32"/>
  <c r="R207" i="32" s="1"/>
  <c r="H153" i="32"/>
  <c r="H141" i="32" s="1"/>
  <c r="N65" i="32"/>
  <c r="N61" i="32" s="1"/>
  <c r="N66" i="32" s="1"/>
  <c r="N67" i="32" s="1"/>
  <c r="H195" i="32"/>
  <c r="H191" i="32" s="1"/>
  <c r="H196" i="32" s="1"/>
  <c r="H197" i="32" s="1"/>
  <c r="L179" i="32"/>
  <c r="L175" i="32" s="1"/>
  <c r="P65" i="32"/>
  <c r="R277" i="32"/>
  <c r="R273" i="32" s="1"/>
  <c r="H49" i="32"/>
  <c r="H45" i="32" s="1"/>
  <c r="H50" i="32" s="1"/>
  <c r="N219" i="32"/>
  <c r="N207" i="32" s="1"/>
  <c r="N97" i="32"/>
  <c r="N93" i="32" s="1"/>
  <c r="N98" i="32" s="1"/>
  <c r="R179" i="32"/>
  <c r="R175" i="32" s="1"/>
  <c r="N113" i="32"/>
  <c r="N109" i="32" s="1"/>
  <c r="P245" i="32"/>
  <c r="P241" i="32" s="1"/>
  <c r="N245" i="32"/>
  <c r="N241" i="32" s="1"/>
  <c r="B195" i="32"/>
  <c r="L219" i="32"/>
  <c r="L207" i="32" s="1"/>
  <c r="F113" i="32"/>
  <c r="F109" i="32" s="1"/>
  <c r="L229" i="32"/>
  <c r="L225" i="32" s="1"/>
  <c r="L97" i="32"/>
  <c r="L93" i="32" s="1"/>
  <c r="L98" i="32" s="1"/>
  <c r="L245" i="32"/>
  <c r="L241" i="32" s="1"/>
  <c r="P163" i="32"/>
  <c r="P159" i="32" s="1"/>
  <c r="P164" i="32" s="1"/>
  <c r="L163" i="32"/>
  <c r="L159" i="32" s="1"/>
  <c r="L164" i="32" s="1"/>
  <c r="R245" i="32"/>
  <c r="R241" i="32" s="1"/>
  <c r="H245" i="32"/>
  <c r="H241" i="32" s="1"/>
  <c r="N145" i="32"/>
  <c r="R49" i="32"/>
  <c r="R45" i="32" s="1"/>
  <c r="R50" i="32" s="1"/>
  <c r="L129" i="32"/>
  <c r="L125" i="32" s="1"/>
  <c r="L130" i="32" s="1"/>
  <c r="L131" i="32" s="1"/>
  <c r="R195" i="32"/>
  <c r="R191" i="32" s="1"/>
  <c r="R196" i="32" s="1"/>
  <c r="R197" i="32" s="1"/>
  <c r="N277" i="32"/>
  <c r="N273" i="32" s="1"/>
  <c r="R163" i="32"/>
  <c r="R159" i="32" s="1"/>
  <c r="R164" i="32" s="1"/>
  <c r="N195" i="32"/>
  <c r="N191" i="32" s="1"/>
  <c r="N196" i="32" s="1"/>
  <c r="N197" i="32" s="1"/>
  <c r="L211" i="32"/>
  <c r="H277" i="32"/>
  <c r="H273" i="32" s="1"/>
  <c r="R145" i="32"/>
  <c r="F179" i="32"/>
  <c r="F175" i="32" s="1"/>
  <c r="R65" i="32"/>
  <c r="R61" i="32" s="1"/>
  <c r="R66" i="32" s="1"/>
  <c r="R67" i="32" s="1"/>
  <c r="N211" i="32"/>
  <c r="F211" i="32"/>
  <c r="R211" i="32"/>
  <c r="L195" i="32"/>
  <c r="L191" i="32" s="1"/>
  <c r="L196" i="32" s="1"/>
  <c r="L197" i="32" s="1"/>
  <c r="L145" i="32"/>
  <c r="R97" i="32"/>
  <c r="R93" i="32" s="1"/>
  <c r="R98" i="32" s="1"/>
  <c r="L33" i="32"/>
  <c r="L29" i="32" s="1"/>
  <c r="L30" i="32" s="1"/>
  <c r="L6" i="32" s="1"/>
  <c r="J13" i="18" s="1"/>
  <c r="H211" i="32"/>
  <c r="H145" i="32"/>
  <c r="J113" i="32"/>
  <c r="J109" i="32" s="1"/>
  <c r="N81" i="32"/>
  <c r="N77" i="32" s="1"/>
  <c r="N82" i="32" s="1"/>
  <c r="F145" i="32"/>
  <c r="D277" i="32"/>
  <c r="D273" i="32" s="1"/>
  <c r="P153" i="32"/>
  <c r="P141" i="32" s="1"/>
  <c r="D145" i="32"/>
  <c r="F65" i="32"/>
  <c r="F61" i="32" s="1"/>
  <c r="F66" i="32" s="1"/>
  <c r="F67" i="32" s="1"/>
  <c r="D219" i="32"/>
  <c r="D207" i="32" s="1"/>
  <c r="J153" i="32"/>
  <c r="J141" i="32" s="1"/>
  <c r="P49" i="32"/>
  <c r="P45" i="32" s="1"/>
  <c r="P50" i="32" s="1"/>
  <c r="J163" i="32"/>
  <c r="J159" i="32" s="1"/>
  <c r="J164" i="32" s="1"/>
  <c r="J211" i="32"/>
  <c r="F229" i="32"/>
  <c r="F225" i="32" s="1"/>
  <c r="P145" i="32"/>
  <c r="J195" i="32"/>
  <c r="J191" i="32" s="1"/>
  <c r="J196" i="32" s="1"/>
  <c r="J197" i="32" s="1"/>
  <c r="P229" i="32"/>
  <c r="P225" i="32" s="1"/>
  <c r="D245" i="32"/>
  <c r="D241" i="32" s="1"/>
  <c r="J179" i="32"/>
  <c r="J175" i="32" s="1"/>
  <c r="J277" i="32"/>
  <c r="J273" i="32" s="1"/>
  <c r="D153" i="32"/>
  <c r="D141" i="32" s="1"/>
  <c r="J65" i="32"/>
  <c r="J61" i="32" s="1"/>
  <c r="J66" i="32" s="1"/>
  <c r="J67" i="32" s="1"/>
  <c r="P261" i="32"/>
  <c r="P257" i="32" s="1"/>
  <c r="D261" i="32"/>
  <c r="D257" i="32" s="1"/>
  <c r="J129" i="32"/>
  <c r="J125" i="32" s="1"/>
  <c r="J130" i="32" s="1"/>
  <c r="J131" i="32" s="1"/>
  <c r="D81" i="32"/>
  <c r="D77" i="32" s="1"/>
  <c r="D82" i="32" s="1"/>
  <c r="P219" i="32"/>
  <c r="P207" i="32" s="1"/>
  <c r="D179" i="32"/>
  <c r="D175" i="32" s="1"/>
  <c r="F129" i="32"/>
  <c r="F125" i="32" s="1"/>
  <c r="F130" i="32" s="1"/>
  <c r="F131" i="32" s="1"/>
  <c r="J49" i="32"/>
  <c r="J45" i="32" s="1"/>
  <c r="J50" i="32" s="1"/>
  <c r="J219" i="32"/>
  <c r="J207" i="32" s="1"/>
  <c r="J33" i="32"/>
  <c r="D33" i="32"/>
  <c r="D29" i="32" s="1"/>
  <c r="D30" i="32" s="1"/>
  <c r="D6" i="32" s="1"/>
  <c r="F13" i="18" s="1"/>
  <c r="D211" i="32"/>
  <c r="D195" i="32"/>
  <c r="D191" i="32" s="1"/>
  <c r="D196" i="32" s="1"/>
  <c r="D197" i="32" s="1"/>
  <c r="J229" i="32"/>
  <c r="J225" i="32" s="1"/>
  <c r="J97" i="32"/>
  <c r="J93" i="32" s="1"/>
  <c r="J98" i="32" s="1"/>
  <c r="F277" i="32"/>
  <c r="F273" i="32" s="1"/>
  <c r="P129" i="32"/>
  <c r="P125" i="32" s="1"/>
  <c r="P130" i="32" s="1"/>
  <c r="P131" i="32" s="1"/>
  <c r="J81" i="32"/>
  <c r="J77" i="32" s="1"/>
  <c r="J82" i="32" s="1"/>
  <c r="J245" i="32"/>
  <c r="J241" i="32" s="1"/>
  <c r="J261" i="32"/>
  <c r="J257" i="32" s="1"/>
  <c r="J145" i="32"/>
  <c r="P211" i="32"/>
  <c r="P113" i="32"/>
  <c r="P109" i="32" s="1"/>
  <c r="P61" i="32"/>
  <c r="P66" i="32" s="1"/>
  <c r="P67" i="32" s="1"/>
  <c r="U12" i="26"/>
  <c r="U9" i="26"/>
  <c r="U5" i="26"/>
  <c r="W12" i="26"/>
  <c r="U11" i="26"/>
  <c r="U8" i="26"/>
  <c r="U7" i="26"/>
  <c r="U6" i="26"/>
  <c r="U10" i="26"/>
  <c r="J50" i="28" l="1"/>
  <c r="J52" i="28" s="1"/>
  <c r="I52" i="28"/>
  <c r="I53" i="28" s="1"/>
  <c r="H55" i="28"/>
  <c r="I22" i="18" s="1"/>
  <c r="J41" i="28"/>
  <c r="J40" i="28"/>
  <c r="K39" i="28" s="1"/>
  <c r="J51" i="28"/>
  <c r="K11" i="25"/>
  <c r="H57" i="28"/>
  <c r="I42" i="28"/>
  <c r="I55" i="28"/>
  <c r="B6" i="32"/>
  <c r="C51" i="27"/>
  <c r="D5" i="33" s="1"/>
  <c r="G28" i="25"/>
  <c r="G25" i="25"/>
  <c r="I28" i="25" s="1"/>
  <c r="H25" i="25"/>
  <c r="D146" i="32"/>
  <c r="L212" i="32"/>
  <c r="P212" i="32"/>
  <c r="H212" i="32"/>
  <c r="D34" i="19"/>
  <c r="D46" i="19" s="1"/>
  <c r="C97" i="27" s="1"/>
  <c r="J212" i="32"/>
  <c r="E42" i="19"/>
  <c r="AK42" i="19"/>
  <c r="D42" i="19" s="1"/>
  <c r="D44" i="19" s="1"/>
  <c r="D45" i="19"/>
  <c r="C95" i="27" s="1"/>
  <c r="D18" i="33" s="1"/>
  <c r="T163" i="32"/>
  <c r="U163" i="32" s="1"/>
  <c r="T65" i="32"/>
  <c r="U65" i="32" s="1"/>
  <c r="F9" i="32"/>
  <c r="G16" i="18" s="1"/>
  <c r="F146" i="32"/>
  <c r="N146" i="32"/>
  <c r="P146" i="32"/>
  <c r="G42" i="24"/>
  <c r="F34" i="24"/>
  <c r="E34" i="24"/>
  <c r="T97" i="32"/>
  <c r="U97" i="32" s="1"/>
  <c r="R146" i="32"/>
  <c r="E87" i="27"/>
  <c r="E84" i="27"/>
  <c r="E83" i="27"/>
  <c r="E89" i="27"/>
  <c r="E85" i="27"/>
  <c r="E79" i="27"/>
  <c r="E81" i="27"/>
  <c r="E86" i="27"/>
  <c r="E80" i="27"/>
  <c r="E82" i="27"/>
  <c r="D212" i="32"/>
  <c r="R246" i="32"/>
  <c r="R247" i="32"/>
  <c r="N262" i="32"/>
  <c r="N263" i="32"/>
  <c r="N114" i="32"/>
  <c r="N115" i="32"/>
  <c r="P262" i="32"/>
  <c r="P263" i="32"/>
  <c r="B146" i="32"/>
  <c r="T141" i="32"/>
  <c r="U141" i="32" s="1"/>
  <c r="J246" i="32"/>
  <c r="J247" i="32"/>
  <c r="D262" i="32"/>
  <c r="D263" i="32"/>
  <c r="J180" i="32"/>
  <c r="J181" i="32"/>
  <c r="D5" i="32"/>
  <c r="D34" i="32"/>
  <c r="N278" i="32"/>
  <c r="N279" i="32"/>
  <c r="L180" i="32"/>
  <c r="L181" i="32"/>
  <c r="B115" i="32"/>
  <c r="B114" i="32"/>
  <c r="T109" i="32"/>
  <c r="U109" i="32" s="1"/>
  <c r="H114" i="32"/>
  <c r="H115" i="32"/>
  <c r="D230" i="32"/>
  <c r="D231" i="32"/>
  <c r="R278" i="32"/>
  <c r="R279" i="32"/>
  <c r="J262" i="32"/>
  <c r="J263" i="32"/>
  <c r="F246" i="32"/>
  <c r="F247" i="32"/>
  <c r="P278" i="32"/>
  <c r="P279" i="32"/>
  <c r="P246" i="32"/>
  <c r="P247" i="32"/>
  <c r="D114" i="32"/>
  <c r="D115" i="32"/>
  <c r="R262" i="32"/>
  <c r="R263" i="32"/>
  <c r="T195" i="32"/>
  <c r="U195" i="32" s="1"/>
  <c r="T179" i="32"/>
  <c r="U179" i="32" s="1"/>
  <c r="N9" i="32"/>
  <c r="N29" i="32"/>
  <c r="N30" i="32" s="1"/>
  <c r="N6" i="32" s="1"/>
  <c r="K13" i="18" s="1"/>
  <c r="B159" i="32"/>
  <c r="N212" i="32"/>
  <c r="J9" i="32"/>
  <c r="P180" i="32"/>
  <c r="P181" i="32"/>
  <c r="R5" i="32"/>
  <c r="R34" i="32"/>
  <c r="R212" i="32"/>
  <c r="L9" i="32"/>
  <c r="R180" i="32"/>
  <c r="R181" i="32"/>
  <c r="T49" i="32"/>
  <c r="U49" i="32" s="1"/>
  <c r="B241" i="32"/>
  <c r="T245" i="32"/>
  <c r="U245" i="32" s="1"/>
  <c r="P9" i="32"/>
  <c r="T229" i="32"/>
  <c r="U229" i="32" s="1"/>
  <c r="H5" i="32"/>
  <c r="H34" i="32"/>
  <c r="H230" i="32"/>
  <c r="H231" i="32"/>
  <c r="T207" i="32"/>
  <c r="U207" i="32" s="1"/>
  <c r="B212" i="32"/>
  <c r="D9" i="32"/>
  <c r="N230" i="32"/>
  <c r="N231" i="32"/>
  <c r="B34" i="32"/>
  <c r="B9" i="32"/>
  <c r="T33" i="32"/>
  <c r="U33" i="32" s="1"/>
  <c r="T81" i="32"/>
  <c r="U81" i="32" s="1"/>
  <c r="P114" i="32"/>
  <c r="P115" i="32"/>
  <c r="F180" i="32"/>
  <c r="F181" i="32"/>
  <c r="L114" i="32"/>
  <c r="L115" i="32"/>
  <c r="B93" i="32"/>
  <c r="B130" i="32"/>
  <c r="T125" i="32"/>
  <c r="U125" i="32" s="1"/>
  <c r="H146" i="32"/>
  <c r="R114" i="32"/>
  <c r="R115" i="32"/>
  <c r="B273" i="32"/>
  <c r="T277" i="32"/>
  <c r="U277" i="32" s="1"/>
  <c r="R9" i="32"/>
  <c r="H9" i="32"/>
  <c r="B257" i="32"/>
  <c r="T261" i="32"/>
  <c r="U261" i="32" s="1"/>
  <c r="P230" i="32"/>
  <c r="P231" i="32"/>
  <c r="J114" i="32"/>
  <c r="J115" i="32"/>
  <c r="P5" i="32"/>
  <c r="P34" i="32"/>
  <c r="H180" i="32"/>
  <c r="H181" i="32"/>
  <c r="T45" i="32"/>
  <c r="U45" i="32" s="1"/>
  <c r="B50" i="32"/>
  <c r="T50" i="32" s="1"/>
  <c r="U50" i="32" s="1"/>
  <c r="D278" i="32"/>
  <c r="D279" i="32"/>
  <c r="F278" i="32"/>
  <c r="F279" i="32"/>
  <c r="F262" i="32"/>
  <c r="F263" i="32"/>
  <c r="B191" i="32"/>
  <c r="L246" i="32"/>
  <c r="L247" i="32"/>
  <c r="B175" i="32"/>
  <c r="J29" i="32"/>
  <c r="J30" i="32" s="1"/>
  <c r="J6" i="32" s="1"/>
  <c r="I13" i="18" s="1"/>
  <c r="D180" i="32"/>
  <c r="D181" i="32"/>
  <c r="L262" i="32"/>
  <c r="L263" i="32"/>
  <c r="L230" i="32"/>
  <c r="L231" i="32"/>
  <c r="N180" i="32"/>
  <c r="N181" i="32"/>
  <c r="H278" i="32"/>
  <c r="H279" i="32"/>
  <c r="B77" i="32"/>
  <c r="T211" i="32"/>
  <c r="U211" i="32" s="1"/>
  <c r="F230" i="32"/>
  <c r="F231" i="32"/>
  <c r="D246" i="32"/>
  <c r="D247" i="32"/>
  <c r="H246" i="32"/>
  <c r="H247" i="32"/>
  <c r="B231" i="32"/>
  <c r="B230" i="32"/>
  <c r="T225" i="32"/>
  <c r="U225" i="32" s="1"/>
  <c r="J278" i="32"/>
  <c r="J279" i="32"/>
  <c r="N246" i="32"/>
  <c r="N247" i="32"/>
  <c r="H262" i="32"/>
  <c r="H263" i="32"/>
  <c r="J146" i="32"/>
  <c r="F212" i="32"/>
  <c r="L278" i="32"/>
  <c r="L279" i="32"/>
  <c r="T113" i="32"/>
  <c r="U113" i="32" s="1"/>
  <c r="R230" i="32"/>
  <c r="R231" i="32"/>
  <c r="L5" i="32"/>
  <c r="L34" i="32"/>
  <c r="J230" i="32"/>
  <c r="J231" i="32"/>
  <c r="F114" i="32"/>
  <c r="F115" i="32"/>
  <c r="F29" i="32"/>
  <c r="F30" i="32" s="1"/>
  <c r="F6" i="32" s="1"/>
  <c r="G13" i="18" s="1"/>
  <c r="B61" i="32"/>
  <c r="L146" i="32"/>
  <c r="T129" i="32"/>
  <c r="U129" i="32" s="1"/>
  <c r="T145" i="32"/>
  <c r="U145" i="32" s="1"/>
  <c r="J53" i="28" l="1"/>
  <c r="I56" i="28"/>
  <c r="J23" i="18" s="1"/>
  <c r="J56" i="28"/>
  <c r="K23" i="18" s="1"/>
  <c r="L11" i="23"/>
  <c r="I18" i="18"/>
  <c r="J22" i="18"/>
  <c r="K50" i="28"/>
  <c r="K41" i="28"/>
  <c r="K40" i="28"/>
  <c r="J55" i="28"/>
  <c r="J42" i="28"/>
  <c r="T30" i="32"/>
  <c r="U30" i="32" s="1"/>
  <c r="E13" i="18"/>
  <c r="T6" i="32"/>
  <c r="K28" i="25"/>
  <c r="F11" i="32"/>
  <c r="J12" i="23" s="1"/>
  <c r="K12" i="25" s="1"/>
  <c r="K13" i="25" s="1"/>
  <c r="L11" i="32"/>
  <c r="M12" i="23" s="1"/>
  <c r="D11" i="32"/>
  <c r="I12" i="23" s="1"/>
  <c r="R11" i="32"/>
  <c r="P12" i="23" s="1"/>
  <c r="P11" i="32"/>
  <c r="O12" i="23" s="1"/>
  <c r="J11" i="32"/>
  <c r="L12" i="23" s="1"/>
  <c r="F42" i="24"/>
  <c r="E42" i="24"/>
  <c r="G45" i="24" s="1"/>
  <c r="C96" i="27"/>
  <c r="D17" i="33" s="1"/>
  <c r="E45" i="24"/>
  <c r="T212" i="32"/>
  <c r="U212" i="32" s="1"/>
  <c r="N11" i="32"/>
  <c r="N12" i="23" s="1"/>
  <c r="T231" i="32"/>
  <c r="U231" i="32" s="1"/>
  <c r="H11" i="32"/>
  <c r="K12" i="23" s="1"/>
  <c r="F5" i="32"/>
  <c r="F34" i="32"/>
  <c r="T159" i="32"/>
  <c r="U159" i="32" s="1"/>
  <c r="B164" i="32"/>
  <c r="T164" i="32" s="1"/>
  <c r="U164" i="32" s="1"/>
  <c r="M12" i="18"/>
  <c r="R10" i="32"/>
  <c r="J5" i="32"/>
  <c r="J34" i="32"/>
  <c r="B181" i="32"/>
  <c r="T181" i="32" s="1"/>
  <c r="U181" i="32" s="1"/>
  <c r="T175" i="32"/>
  <c r="U175" i="32" s="1"/>
  <c r="B180" i="32"/>
  <c r="T180" i="32" s="1"/>
  <c r="U180" i="32" s="1"/>
  <c r="B263" i="32"/>
  <c r="T263" i="32" s="1"/>
  <c r="U263" i="32" s="1"/>
  <c r="T257" i="32"/>
  <c r="U257" i="32" s="1"/>
  <c r="B262" i="32"/>
  <c r="T262" i="32" s="1"/>
  <c r="U262" i="32" s="1"/>
  <c r="T77" i="32"/>
  <c r="U77" i="32" s="1"/>
  <c r="B82" i="32"/>
  <c r="T82" i="32" s="1"/>
  <c r="U82" i="32" s="1"/>
  <c r="T115" i="32"/>
  <c r="U115" i="32" s="1"/>
  <c r="B5" i="32"/>
  <c r="K16" i="18"/>
  <c r="B247" i="32"/>
  <c r="T247" i="32" s="1"/>
  <c r="U247" i="32" s="1"/>
  <c r="T241" i="32"/>
  <c r="U241" i="32" s="1"/>
  <c r="B246" i="32"/>
  <c r="T246" i="32" s="1"/>
  <c r="U246" i="32" s="1"/>
  <c r="H16" i="18"/>
  <c r="B131" i="32"/>
  <c r="T131" i="32" s="1"/>
  <c r="U131" i="32" s="1"/>
  <c r="T130" i="32"/>
  <c r="U130" i="32" s="1"/>
  <c r="I16" i="18"/>
  <c r="T29" i="32"/>
  <c r="U29" i="32" s="1"/>
  <c r="L12" i="18"/>
  <c r="P10" i="32"/>
  <c r="J12" i="18"/>
  <c r="L10" i="32"/>
  <c r="M16" i="18"/>
  <c r="B98" i="32"/>
  <c r="T98" i="32" s="1"/>
  <c r="U98" i="32" s="1"/>
  <c r="T93" i="32"/>
  <c r="U93" i="32" s="1"/>
  <c r="F16" i="18"/>
  <c r="H12" i="18"/>
  <c r="H10" i="18" s="1"/>
  <c r="H10" i="32"/>
  <c r="B279" i="32"/>
  <c r="T279" i="32" s="1"/>
  <c r="U279" i="32" s="1"/>
  <c r="B278" i="32"/>
  <c r="T278" i="32" s="1"/>
  <c r="U278" i="32" s="1"/>
  <c r="T273" i="32"/>
  <c r="U273" i="32" s="1"/>
  <c r="T114" i="32"/>
  <c r="U114" i="32" s="1"/>
  <c r="L16" i="18"/>
  <c r="N5" i="32"/>
  <c r="N34" i="32"/>
  <c r="B66" i="32"/>
  <c r="T61" i="32"/>
  <c r="U61" i="32" s="1"/>
  <c r="T230" i="32"/>
  <c r="U230" i="32" s="1"/>
  <c r="B196" i="32"/>
  <c r="T191" i="32"/>
  <c r="U191" i="32" s="1"/>
  <c r="E16" i="18"/>
  <c r="T9" i="32"/>
  <c r="J16" i="18"/>
  <c r="F12" i="18"/>
  <c r="D10" i="32"/>
  <c r="T146" i="32"/>
  <c r="U146" i="32" s="1"/>
  <c r="I57" i="28" l="1"/>
  <c r="J10" i="18"/>
  <c r="K42" i="28"/>
  <c r="K51" i="28"/>
  <c r="L50" i="28" s="1"/>
  <c r="K52" i="28"/>
  <c r="K56" i="28" s="1"/>
  <c r="L23" i="18" s="1"/>
  <c r="M11" i="23"/>
  <c r="N11" i="25" s="1"/>
  <c r="J18" i="18"/>
  <c r="K22" i="18"/>
  <c r="J57" i="28"/>
  <c r="L39" i="28"/>
  <c r="M11" i="25"/>
  <c r="D12" i="32"/>
  <c r="D16" i="32" s="1"/>
  <c r="H7" i="18"/>
  <c r="H24" i="18" s="1"/>
  <c r="J13" i="23"/>
  <c r="P12" i="32"/>
  <c r="P16" i="32" s="1"/>
  <c r="L12" i="32"/>
  <c r="L16" i="32" s="1"/>
  <c r="H12" i="32"/>
  <c r="H16" i="32" s="1"/>
  <c r="R12" i="32"/>
  <c r="R16" i="32" s="1"/>
  <c r="T34" i="32"/>
  <c r="U34" i="32" s="1"/>
  <c r="I45" i="24"/>
  <c r="M12" i="25"/>
  <c r="L13" i="23"/>
  <c r="T5" i="32"/>
  <c r="E12" i="18"/>
  <c r="B10" i="32"/>
  <c r="J7" i="18"/>
  <c r="J24" i="18" s="1"/>
  <c r="L12" i="25"/>
  <c r="L13" i="25" s="1"/>
  <c r="K13" i="23"/>
  <c r="N12" i="25"/>
  <c r="Q12" i="25"/>
  <c r="O12" i="25"/>
  <c r="P12" i="25"/>
  <c r="I13" i="23"/>
  <c r="J12" i="25"/>
  <c r="J13" i="25" s="1"/>
  <c r="G12" i="18"/>
  <c r="G10" i="18" s="1"/>
  <c r="G7" i="18" s="1"/>
  <c r="G24" i="18" s="1"/>
  <c r="F10" i="32"/>
  <c r="F12" i="32" s="1"/>
  <c r="F16" i="32" s="1"/>
  <c r="K12" i="18"/>
  <c r="K10" i="18" s="1"/>
  <c r="K7" i="18" s="1"/>
  <c r="K24" i="18" s="1"/>
  <c r="N10" i="32"/>
  <c r="N12" i="32" s="1"/>
  <c r="N16" i="32" s="1"/>
  <c r="B67" i="32"/>
  <c r="T66" i="32"/>
  <c r="U66" i="32" s="1"/>
  <c r="B197" i="32"/>
  <c r="T197" i="32" s="1"/>
  <c r="U197" i="32" s="1"/>
  <c r="T196" i="32"/>
  <c r="U196" i="32" s="1"/>
  <c r="I12" i="18"/>
  <c r="I10" i="18" s="1"/>
  <c r="I7" i="18" s="1"/>
  <c r="I24" i="18" s="1"/>
  <c r="J10" i="32"/>
  <c r="J12" i="32" s="1"/>
  <c r="J16" i="32" s="1"/>
  <c r="M13" i="25" l="1"/>
  <c r="L52" i="28"/>
  <c r="L51" i="28"/>
  <c r="L53" i="28" s="1"/>
  <c r="L41" i="28"/>
  <c r="L56" i="28" s="1"/>
  <c r="M23" i="18" s="1"/>
  <c r="L40" i="28"/>
  <c r="N13" i="25"/>
  <c r="M13" i="23"/>
  <c r="K53" i="28"/>
  <c r="N11" i="23"/>
  <c r="K18" i="18"/>
  <c r="K55" i="28"/>
  <c r="AI12" i="18"/>
  <c r="E7" i="18"/>
  <c r="B18" i="32"/>
  <c r="T10" i="32"/>
  <c r="B11" i="32"/>
  <c r="B12" i="32" s="1"/>
  <c r="T67" i="32"/>
  <c r="U67" i="32" s="1"/>
  <c r="O11" i="25" l="1"/>
  <c r="N13" i="23"/>
  <c r="L42" i="28"/>
  <c r="L55" i="28"/>
  <c r="K57" i="28"/>
  <c r="L22" i="18"/>
  <c r="M39" i="28"/>
  <c r="M50" i="28"/>
  <c r="B16" i="32"/>
  <c r="T16" i="32" s="1"/>
  <c r="T12" i="32"/>
  <c r="U10" i="32" s="1"/>
  <c r="T11" i="32"/>
  <c r="H12" i="23"/>
  <c r="E24" i="18"/>
  <c r="E25" i="18" s="1"/>
  <c r="F10" i="18" s="1"/>
  <c r="O11" i="23" l="1"/>
  <c r="L18" i="18"/>
  <c r="L10" i="18"/>
  <c r="L7" i="18" s="1"/>
  <c r="L24" i="18" s="1"/>
  <c r="M51" i="28"/>
  <c r="N50" i="28" s="1"/>
  <c r="M52" i="28"/>
  <c r="M40" i="28"/>
  <c r="N39" i="28" s="1"/>
  <c r="M41" i="28"/>
  <c r="M22" i="18"/>
  <c r="L57" i="28"/>
  <c r="O13" i="25"/>
  <c r="U11" i="32"/>
  <c r="I12" i="25"/>
  <c r="G12" i="23"/>
  <c r="F12" i="23"/>
  <c r="H13" i="23"/>
  <c r="AI10" i="18"/>
  <c r="F7" i="18"/>
  <c r="U12" i="32"/>
  <c r="U8" i="32"/>
  <c r="V12" i="32"/>
  <c r="U6" i="32"/>
  <c r="U7" i="32"/>
  <c r="U9" i="32"/>
  <c r="U5" i="32"/>
  <c r="M53" i="28" l="1"/>
  <c r="M56" i="28"/>
  <c r="N23" i="18" s="1"/>
  <c r="N40" i="28"/>
  <c r="N41" i="28"/>
  <c r="N52" i="28"/>
  <c r="N51" i="28"/>
  <c r="P11" i="23"/>
  <c r="M18" i="18"/>
  <c r="M10" i="18"/>
  <c r="M7" i="18" s="1"/>
  <c r="M24" i="18" s="1"/>
  <c r="M42" i="28"/>
  <c r="M55" i="28"/>
  <c r="P11" i="25"/>
  <c r="O13" i="23"/>
  <c r="I17" i="23"/>
  <c r="E50" i="27" s="1"/>
  <c r="G13" i="23"/>
  <c r="F13" i="23"/>
  <c r="I16" i="23" s="1"/>
  <c r="F24" i="18"/>
  <c r="F25" i="18" s="1"/>
  <c r="G25" i="18" s="1"/>
  <c r="H25" i="18" s="1"/>
  <c r="I25" i="18" s="1"/>
  <c r="J25" i="18" s="1"/>
  <c r="K25" i="18" s="1"/>
  <c r="L25" i="18" s="1"/>
  <c r="M25" i="18" s="1"/>
  <c r="AI7" i="18"/>
  <c r="AI24" i="18" s="1"/>
  <c r="G12" i="25"/>
  <c r="H12" i="25"/>
  <c r="I13" i="25"/>
  <c r="N53" i="28" l="1"/>
  <c r="Q11" i="25"/>
  <c r="Q13" i="25" s="1"/>
  <c r="P13" i="23"/>
  <c r="P13" i="25"/>
  <c r="O50" i="28"/>
  <c r="N56" i="28"/>
  <c r="O23" i="18" s="1"/>
  <c r="N55" i="28"/>
  <c r="N42" i="28"/>
  <c r="M57" i="28"/>
  <c r="N22" i="18"/>
  <c r="O39" i="28"/>
  <c r="G16" i="25"/>
  <c r="E51" i="27"/>
  <c r="G13" i="25"/>
  <c r="I16" i="25" s="1"/>
  <c r="H13" i="25"/>
  <c r="O22" i="18" l="1"/>
  <c r="N57" i="28"/>
  <c r="O41" i="28"/>
  <c r="O40" i="28"/>
  <c r="P39" i="28"/>
  <c r="O52" i="28"/>
  <c r="O51" i="28"/>
  <c r="P50" i="28"/>
  <c r="N18" i="18"/>
  <c r="Q11" i="23"/>
  <c r="N10" i="18"/>
  <c r="N7" i="18" s="1"/>
  <c r="N24" i="18" s="1"/>
  <c r="N25" i="18" s="1"/>
  <c r="K16" i="25"/>
  <c r="P52" i="28" l="1"/>
  <c r="P51" i="28"/>
  <c r="O53" i="28"/>
  <c r="P40" i="28"/>
  <c r="Q39" i="28" s="1"/>
  <c r="P41" i="28"/>
  <c r="P56" i="28" s="1"/>
  <c r="Q23" i="18" s="1"/>
  <c r="O55" i="28"/>
  <c r="O42" i="28"/>
  <c r="O56" i="28"/>
  <c r="P23" i="18" s="1"/>
  <c r="R11" i="25"/>
  <c r="R13" i="25" s="1"/>
  <c r="Q13" i="23"/>
  <c r="R11" i="23"/>
  <c r="O18" i="18"/>
  <c r="O10" i="18"/>
  <c r="O7" i="18" s="1"/>
  <c r="O24" i="18" s="1"/>
  <c r="O25" i="18" s="1"/>
  <c r="P53" i="28" l="1"/>
  <c r="Q41" i="28"/>
  <c r="Q40" i="28"/>
  <c r="R39" i="28" s="1"/>
  <c r="S11" i="25"/>
  <c r="S13" i="25" s="1"/>
  <c r="R13" i="23"/>
  <c r="O57" i="28"/>
  <c r="P22" i="18"/>
  <c r="P42" i="28"/>
  <c r="P55" i="28"/>
  <c r="Q50" i="28"/>
  <c r="R41" i="28" l="1"/>
  <c r="R40" i="28"/>
  <c r="S11" i="23"/>
  <c r="P18" i="18"/>
  <c r="P10" i="18"/>
  <c r="P7" i="18" s="1"/>
  <c r="P24" i="18" s="1"/>
  <c r="P25" i="18" s="1"/>
  <c r="Q42" i="28"/>
  <c r="Q52" i="28"/>
  <c r="Q51" i="28"/>
  <c r="Q55" i="28" s="1"/>
  <c r="R50" i="28"/>
  <c r="P57" i="28"/>
  <c r="Q22" i="18"/>
  <c r="Q56" i="28"/>
  <c r="R23" i="18" s="1"/>
  <c r="Q53" i="28" l="1"/>
  <c r="Q57" i="28"/>
  <c r="R22" i="18"/>
  <c r="T11" i="25"/>
  <c r="T13" i="25" s="1"/>
  <c r="S13" i="23"/>
  <c r="T11" i="23"/>
  <c r="Q18" i="18"/>
  <c r="Q10" i="18"/>
  <c r="Q7" i="18" s="1"/>
  <c r="R51" i="28"/>
  <c r="S50" i="28" s="1"/>
  <c r="R52" i="28"/>
  <c r="R56" i="28" s="1"/>
  <c r="S23" i="18" s="1"/>
  <c r="R42" i="28"/>
  <c r="S39" i="28"/>
  <c r="R55" i="28" l="1"/>
  <c r="S40" i="28"/>
  <c r="S41" i="28"/>
  <c r="U11" i="25"/>
  <c r="U13" i="25" s="1"/>
  <c r="T13" i="23"/>
  <c r="R57" i="28"/>
  <c r="S22" i="18"/>
  <c r="S51" i="28"/>
  <c r="S52" i="28"/>
  <c r="U11" i="23"/>
  <c r="R18" i="18"/>
  <c r="R10" i="18"/>
  <c r="R7" i="18" s="1"/>
  <c r="R24" i="18" s="1"/>
  <c r="R53" i="28"/>
  <c r="Q24" i="18"/>
  <c r="Q25" i="18" s="1"/>
  <c r="S53" i="28" l="1"/>
  <c r="S56" i="28"/>
  <c r="T23" i="18" s="1"/>
  <c r="R25" i="18"/>
  <c r="S18" i="18"/>
  <c r="S10" i="18"/>
  <c r="S7" i="18" s="1"/>
  <c r="S24" i="18" s="1"/>
  <c r="V11" i="23"/>
  <c r="S55" i="28"/>
  <c r="S42" i="28"/>
  <c r="V11" i="25"/>
  <c r="V13" i="25" s="1"/>
  <c r="U13" i="23"/>
  <c r="T50" i="28"/>
  <c r="T39" i="28"/>
  <c r="T22" i="18" l="1"/>
  <c r="S57" i="28"/>
  <c r="W11" i="25"/>
  <c r="W13" i="25" s="1"/>
  <c r="V13" i="23"/>
  <c r="T41" i="28"/>
  <c r="T40" i="28"/>
  <c r="U39" i="28" s="1"/>
  <c r="T51" i="28"/>
  <c r="T52" i="28"/>
  <c r="S25" i="18"/>
  <c r="T53" i="28" l="1"/>
  <c r="T56" i="28"/>
  <c r="U23" i="18" s="1"/>
  <c r="U40" i="28"/>
  <c r="V39" i="28" s="1"/>
  <c r="U41" i="28"/>
  <c r="T42" i="28"/>
  <c r="T55" i="28"/>
  <c r="U50" i="28"/>
  <c r="W11" i="23"/>
  <c r="T18" i="18"/>
  <c r="T10" i="18"/>
  <c r="T7" i="18" s="1"/>
  <c r="T24" i="18" s="1"/>
  <c r="T25" i="18" s="1"/>
  <c r="U51" i="28" l="1"/>
  <c r="U53" i="28" s="1"/>
  <c r="U52" i="28"/>
  <c r="U56" i="28" s="1"/>
  <c r="V23" i="18" s="1"/>
  <c r="T57" i="28"/>
  <c r="U22" i="18"/>
  <c r="X11" i="25"/>
  <c r="X13" i="25" s="1"/>
  <c r="W13" i="23"/>
  <c r="V40" i="28"/>
  <c r="W39" i="28"/>
  <c r="V41" i="28"/>
  <c r="U42" i="28"/>
  <c r="U55" i="28" l="1"/>
  <c r="X11" i="23"/>
  <c r="U18" i="18"/>
  <c r="U10" i="18"/>
  <c r="U7" i="18" s="1"/>
  <c r="U24" i="18" s="1"/>
  <c r="U25" i="18" s="1"/>
  <c r="V50" i="28"/>
  <c r="U57" i="28"/>
  <c r="V22" i="18"/>
  <c r="W41" i="28"/>
  <c r="W40" i="28"/>
  <c r="X39" i="28"/>
  <c r="V42" i="28"/>
  <c r="Y11" i="23" l="1"/>
  <c r="V10" i="18"/>
  <c r="V7" i="18" s="1"/>
  <c r="V18" i="18"/>
  <c r="X41" i="28"/>
  <c r="X40" i="28"/>
  <c r="Y39" i="28"/>
  <c r="V51" i="28"/>
  <c r="W50" i="28"/>
  <c r="V52" i="28"/>
  <c r="V56" i="28" s="1"/>
  <c r="W23" i="18" s="1"/>
  <c r="W42" i="28"/>
  <c r="Y11" i="25"/>
  <c r="Y13" i="25" s="1"/>
  <c r="X13" i="23"/>
  <c r="V24" i="18" l="1"/>
  <c r="V25" i="18" s="1"/>
  <c r="X42" i="28"/>
  <c r="Y40" i="28"/>
  <c r="Z39" i="28" s="1"/>
  <c r="Y41" i="28"/>
  <c r="W52" i="28"/>
  <c r="W56" i="28" s="1"/>
  <c r="X23" i="18" s="1"/>
  <c r="W51" i="28"/>
  <c r="X50" i="28" s="1"/>
  <c r="V53" i="28"/>
  <c r="V55" i="28"/>
  <c r="Z11" i="25"/>
  <c r="Z13" i="25" s="1"/>
  <c r="Y13" i="23"/>
  <c r="Z40" i="28" l="1"/>
  <c r="AA39" i="28" s="1"/>
  <c r="Z41" i="28"/>
  <c r="W22" i="18"/>
  <c r="V57" i="28"/>
  <c r="Y42" i="28"/>
  <c r="X51" i="28"/>
  <c r="Y50" i="28" s="1"/>
  <c r="X52" i="28"/>
  <c r="X56" i="28" s="1"/>
  <c r="Y23" i="18" s="1"/>
  <c r="W53" i="28"/>
  <c r="W55" i="28"/>
  <c r="Y52" i="28" l="1"/>
  <c r="Y56" i="28" s="1"/>
  <c r="Z23" i="18" s="1"/>
  <c r="Y51" i="28"/>
  <c r="Z50" i="28"/>
  <c r="AA40" i="28"/>
  <c r="AA41" i="28"/>
  <c r="AB39" i="28"/>
  <c r="Z11" i="23"/>
  <c r="W18" i="18"/>
  <c r="W10" i="18"/>
  <c r="W7" i="18" s="1"/>
  <c r="X22" i="18"/>
  <c r="W57" i="28"/>
  <c r="X53" i="28"/>
  <c r="X55" i="28"/>
  <c r="Z42" i="28"/>
  <c r="W24" i="18" l="1"/>
  <c r="W25" i="18" s="1"/>
  <c r="AA11" i="25"/>
  <c r="AA13" i="25" s="1"/>
  <c r="Z13" i="23"/>
  <c r="X57" i="28"/>
  <c r="Y22" i="18"/>
  <c r="AB40" i="28"/>
  <c r="AC39" i="28" s="1"/>
  <c r="AB41" i="28"/>
  <c r="AA42" i="28"/>
  <c r="Z51" i="28"/>
  <c r="AA50" i="28" s="1"/>
  <c r="Z52" i="28"/>
  <c r="Z56" i="28" s="1"/>
  <c r="AA23" i="18" s="1"/>
  <c r="AA11" i="23"/>
  <c r="X18" i="18"/>
  <c r="X10" i="18"/>
  <c r="X7" i="18" s="1"/>
  <c r="X24" i="18" s="1"/>
  <c r="X25" i="18" s="1"/>
  <c r="Y53" i="28"/>
  <c r="Y55" i="28"/>
  <c r="AC40" i="28" l="1"/>
  <c r="AC41" i="28"/>
  <c r="AA51" i="28"/>
  <c r="AB50" i="28" s="1"/>
  <c r="AA52" i="28"/>
  <c r="AA56" i="28" s="1"/>
  <c r="AB23" i="18" s="1"/>
  <c r="AB42" i="28"/>
  <c r="Y18" i="18"/>
  <c r="AB11" i="23"/>
  <c r="Y10" i="18"/>
  <c r="Y7" i="18" s="1"/>
  <c r="Z53" i="28"/>
  <c r="Z55" i="28"/>
  <c r="AB11" i="25"/>
  <c r="AB13" i="25" s="1"/>
  <c r="AA13" i="23"/>
  <c r="Y57" i="28"/>
  <c r="Z22" i="18"/>
  <c r="Y24" i="18" l="1"/>
  <c r="Y25" i="18" s="1"/>
  <c r="Z57" i="28"/>
  <c r="AA22" i="18"/>
  <c r="AB52" i="28"/>
  <c r="AB56" i="28" s="1"/>
  <c r="AC23" i="18" s="1"/>
  <c r="AB51" i="28"/>
  <c r="AC50" i="28" s="1"/>
  <c r="AA53" i="28"/>
  <c r="AA55" i="28"/>
  <c r="AC42" i="28"/>
  <c r="AC11" i="25"/>
  <c r="AC13" i="25" s="1"/>
  <c r="AB13" i="23"/>
  <c r="AC11" i="23"/>
  <c r="Z18" i="18"/>
  <c r="Z10" i="18"/>
  <c r="Z7" i="18" s="1"/>
  <c r="Z24" i="18" s="1"/>
  <c r="Z25" i="18" s="1"/>
  <c r="AD39" i="28"/>
  <c r="AC51" i="28" l="1"/>
  <c r="AD50" i="28"/>
  <c r="AC52" i="28"/>
  <c r="AC56" i="28" s="1"/>
  <c r="AD23" i="18" s="1"/>
  <c r="AD11" i="25"/>
  <c r="AD13" i="25" s="1"/>
  <c r="AC13" i="23"/>
  <c r="AB53" i="28"/>
  <c r="AB55" i="28"/>
  <c r="AD11" i="23"/>
  <c r="AA18" i="18"/>
  <c r="AA10" i="18"/>
  <c r="AA7" i="18" s="1"/>
  <c r="AA24" i="18" s="1"/>
  <c r="AA25" i="18" s="1"/>
  <c r="AA57" i="28"/>
  <c r="AB22" i="18"/>
  <c r="AD41" i="28"/>
  <c r="AD40" i="28"/>
  <c r="AD42" i="28" l="1"/>
  <c r="AB57" i="28"/>
  <c r="AC22" i="18"/>
  <c r="AE39" i="28"/>
  <c r="AD52" i="28"/>
  <c r="AD56" i="28" s="1"/>
  <c r="AE23" i="18" s="1"/>
  <c r="AD51" i="28"/>
  <c r="AD55" i="28" s="1"/>
  <c r="AB18" i="18"/>
  <c r="AE11" i="23"/>
  <c r="AB10" i="18"/>
  <c r="AB7" i="18" s="1"/>
  <c r="AC53" i="28"/>
  <c r="AC55" i="28"/>
  <c r="AE11" i="25"/>
  <c r="AE13" i="25" s="1"/>
  <c r="AD13" i="23"/>
  <c r="AE50" i="28" l="1"/>
  <c r="AB24" i="18"/>
  <c r="AB25" i="18" s="1"/>
  <c r="AE22" i="18"/>
  <c r="AD57" i="28"/>
  <c r="AD22" i="18"/>
  <c r="AC57" i="28"/>
  <c r="AE52" i="28"/>
  <c r="AE51" i="28"/>
  <c r="AF50" i="28" s="1"/>
  <c r="AF11" i="23"/>
  <c r="AC18" i="18"/>
  <c r="AC10" i="18"/>
  <c r="AC7" i="18" s="1"/>
  <c r="AE40" i="28"/>
  <c r="AE41" i="28"/>
  <c r="AF11" i="25"/>
  <c r="AF13" i="25" s="1"/>
  <c r="AE13" i="23"/>
  <c r="AD53" i="28"/>
  <c r="AE53" i="28" l="1"/>
  <c r="AG11" i="23"/>
  <c r="AD10" i="18"/>
  <c r="AD7" i="18" s="1"/>
  <c r="AD24" i="18" s="1"/>
  <c r="AD18" i="18"/>
  <c r="AE55" i="28"/>
  <c r="AE42" i="28"/>
  <c r="AG50" i="28"/>
  <c r="AF52" i="28"/>
  <c r="AF51" i="28"/>
  <c r="AF39" i="28"/>
  <c r="AE56" i="28"/>
  <c r="AF23" i="18" s="1"/>
  <c r="AC24" i="18"/>
  <c r="AC25" i="18" s="1"/>
  <c r="AG11" i="25"/>
  <c r="AG13" i="25" s="1"/>
  <c r="AF13" i="23"/>
  <c r="AH11" i="23"/>
  <c r="AE18" i="18"/>
  <c r="AE10" i="18"/>
  <c r="AE7" i="18" s="1"/>
  <c r="AI11" i="25" l="1"/>
  <c r="AI13" i="25" s="1"/>
  <c r="AH13" i="23"/>
  <c r="AG52" i="28"/>
  <c r="AG51" i="28"/>
  <c r="AH50" i="28" s="1"/>
  <c r="AF22" i="18"/>
  <c r="AE57" i="28"/>
  <c r="AD25" i="18"/>
  <c r="AF40" i="28"/>
  <c r="AF41" i="28"/>
  <c r="AF56" i="28" s="1"/>
  <c r="AG23" i="18" s="1"/>
  <c r="AG39" i="28"/>
  <c r="AH11" i="25"/>
  <c r="AH13" i="25" s="1"/>
  <c r="AG13" i="23"/>
  <c r="AE24" i="18"/>
  <c r="AF53" i="28"/>
  <c r="AH52" i="28" l="1"/>
  <c r="AH51" i="28"/>
  <c r="AH53" i="28" s="1"/>
  <c r="AE25" i="18"/>
  <c r="AF18" i="18"/>
  <c r="AI11" i="23"/>
  <c r="AF10" i="18"/>
  <c r="AF7" i="18" s="1"/>
  <c r="AG53" i="28"/>
  <c r="AG40" i="28"/>
  <c r="AG41" i="28"/>
  <c r="AG56" i="28" s="1"/>
  <c r="AH23" i="18" s="1"/>
  <c r="AI23" i="18" s="1"/>
  <c r="AF42" i="28"/>
  <c r="AF55" i="28"/>
  <c r="AF24" i="18" l="1"/>
  <c r="AG22" i="18"/>
  <c r="AF57" i="28"/>
  <c r="AF25" i="18"/>
  <c r="AJ11" i="25"/>
  <c r="AJ13" i="25" s="1"/>
  <c r="AI13" i="23"/>
  <c r="AG55" i="28"/>
  <c r="AG42" i="28"/>
  <c r="AH39" i="28"/>
  <c r="AI50" i="28"/>
  <c r="AH41" i="28" l="1"/>
  <c r="AH56" i="28" s="1"/>
  <c r="AH40" i="28"/>
  <c r="AI39" i="28" s="1"/>
  <c r="AH22" i="18"/>
  <c r="AG57" i="28"/>
  <c r="AI51" i="28"/>
  <c r="AI52" i="28"/>
  <c r="AJ11" i="23"/>
  <c r="AG18" i="18"/>
  <c r="AG10" i="18"/>
  <c r="AG7" i="18" s="1"/>
  <c r="AI53" i="28" l="1"/>
  <c r="AG24" i="18"/>
  <c r="AG25" i="18" s="1"/>
  <c r="AJ50" i="28"/>
  <c r="AJ52" i="28" s="1"/>
  <c r="AJ51" i="28"/>
  <c r="AK50" i="28" s="1"/>
  <c r="AK11" i="23"/>
  <c r="AH18" i="18"/>
  <c r="AI18" i="18" s="1"/>
  <c r="AH10" i="18"/>
  <c r="AH7" i="18" s="1"/>
  <c r="AH24" i="18" s="1"/>
  <c r="AI22" i="18"/>
  <c r="AI41" i="28"/>
  <c r="AI56" i="28" s="1"/>
  <c r="AI40" i="28"/>
  <c r="AJ39" i="28"/>
  <c r="AK11" i="25"/>
  <c r="AK13" i="25" s="1"/>
  <c r="AJ13" i="23"/>
  <c r="AH42" i="28"/>
  <c r="AH55" i="28"/>
  <c r="AH57" i="28" s="1"/>
  <c r="AH25" i="18" l="1"/>
  <c r="AI25" i="18" s="1"/>
  <c r="AL11" i="25"/>
  <c r="AK13" i="23"/>
  <c r="G11" i="23"/>
  <c r="F11" i="23"/>
  <c r="AK52" i="28"/>
  <c r="AK51" i="28"/>
  <c r="AJ40" i="28"/>
  <c r="AJ41" i="28"/>
  <c r="AJ56" i="28" s="1"/>
  <c r="AJ53" i="28"/>
  <c r="AI42" i="28"/>
  <c r="AI55" i="28"/>
  <c r="AI57" i="28" s="1"/>
  <c r="AK53" i="28" l="1"/>
  <c r="AJ55" i="28"/>
  <c r="AJ57" i="28" s="1"/>
  <c r="AJ42" i="28"/>
  <c r="AL50" i="28"/>
  <c r="AK39" i="28"/>
  <c r="AL13" i="25"/>
  <c r="G11" i="25"/>
  <c r="H11" i="25"/>
  <c r="AL52" i="28" l="1"/>
  <c r="AL51" i="28"/>
  <c r="AK41" i="28"/>
  <c r="AK56" i="28" s="1"/>
  <c r="AK40" i="28"/>
  <c r="AL39" i="28" s="1"/>
  <c r="AL53" i="28" l="1"/>
  <c r="AL40" i="28"/>
  <c r="AL41" i="28"/>
  <c r="AL56" i="28" s="1"/>
  <c r="AK42" i="28"/>
  <c r="AK55" i="28"/>
  <c r="AK57" i="28" s="1"/>
  <c r="AM50" i="28"/>
  <c r="AM52" i="28" l="1"/>
  <c r="AM51" i="28"/>
  <c r="AM53" i="28" s="1"/>
  <c r="AN50" i="28"/>
  <c r="AL55" i="28"/>
  <c r="AL57" i="28" s="1"/>
  <c r="AL42" i="28"/>
  <c r="AM39" i="28"/>
  <c r="AN51" i="28" l="1"/>
  <c r="AO50" i="28"/>
  <c r="AN52" i="28"/>
  <c r="AM41" i="28"/>
  <c r="AM56" i="28" s="1"/>
  <c r="AM40" i="28"/>
  <c r="AM42" i="28" l="1"/>
  <c r="AM55" i="28"/>
  <c r="AM57" i="28" s="1"/>
  <c r="AN39" i="28"/>
  <c r="AO51" i="28"/>
  <c r="AO52" i="28"/>
  <c r="AN53" i="28"/>
  <c r="AO53" i="28" l="1"/>
  <c r="AN41" i="28"/>
  <c r="AN56" i="28" s="1"/>
  <c r="AN40" i="28"/>
  <c r="AP50" i="28"/>
  <c r="AN42" i="28" l="1"/>
  <c r="AN55" i="28"/>
  <c r="AN57" i="28" s="1"/>
  <c r="AP52" i="28"/>
  <c r="AP51" i="28"/>
  <c r="AO39" i="28"/>
  <c r="AP53" i="28" l="1"/>
  <c r="AO40" i="28"/>
  <c r="AO41" i="28"/>
  <c r="AO56" i="28" s="1"/>
  <c r="AQ50" i="28"/>
  <c r="AQ52" i="28" l="1"/>
  <c r="AQ51" i="28"/>
  <c r="AQ53" i="28" s="1"/>
  <c r="AO55" i="28"/>
  <c r="AO57" i="28" s="1"/>
  <c r="AO42" i="28"/>
  <c r="AP39" i="28"/>
  <c r="AR50" i="28" l="1"/>
  <c r="AP41" i="28"/>
  <c r="AP56" i="28" s="1"/>
  <c r="AP40" i="28"/>
  <c r="AR52" i="28"/>
  <c r="AR51" i="28"/>
  <c r="AR53" i="28" s="1"/>
  <c r="AS50" i="28" l="1"/>
  <c r="AP42" i="28"/>
  <c r="AP55" i="28"/>
  <c r="AP57" i="28" s="1"/>
  <c r="AQ39" i="28"/>
  <c r="AQ40" i="28" l="1"/>
  <c r="AQ41" i="28"/>
  <c r="AQ56" i="28" s="1"/>
  <c r="AS51" i="28"/>
  <c r="AT50" i="28" s="1"/>
  <c r="AS52" i="28"/>
  <c r="AT52" i="28" l="1"/>
  <c r="AT51" i="28"/>
  <c r="AT53" i="28" s="1"/>
  <c r="AS53" i="28"/>
  <c r="AQ55" i="28"/>
  <c r="AQ57" i="28" s="1"/>
  <c r="AQ42" i="28"/>
  <c r="AR39" i="28"/>
  <c r="AR40" i="28" l="1"/>
  <c r="AR41" i="28"/>
  <c r="AR56" i="28" s="1"/>
  <c r="AS39" i="28"/>
  <c r="AU50" i="28"/>
  <c r="AU51" i="28" l="1"/>
  <c r="AV50" i="28" s="1"/>
  <c r="AU52" i="28"/>
  <c r="AS41" i="28"/>
  <c r="AS56" i="28" s="1"/>
  <c r="AS40" i="28"/>
  <c r="AT39" i="28" s="1"/>
  <c r="AR42" i="28"/>
  <c r="AR55" i="28"/>
  <c r="AR57" i="28" s="1"/>
  <c r="AT41" i="28" l="1"/>
  <c r="AT56" i="28" s="1"/>
  <c r="AT40" i="28"/>
  <c r="AU39" i="28"/>
  <c r="AV51" i="28"/>
  <c r="AW50" i="28" s="1"/>
  <c r="AV52" i="28"/>
  <c r="AS55" i="28"/>
  <c r="AS57" i="28" s="1"/>
  <c r="AS42" i="28"/>
  <c r="AU53" i="28"/>
  <c r="AW51" i="28" l="1"/>
  <c r="AX50" i="28"/>
  <c r="AW52" i="28"/>
  <c r="AU41" i="28"/>
  <c r="AU56" i="28" s="1"/>
  <c r="AU40" i="28"/>
  <c r="AV39" i="28" s="1"/>
  <c r="AV53" i="28"/>
  <c r="AT55" i="28"/>
  <c r="AT57" i="28" s="1"/>
  <c r="AT42" i="28"/>
  <c r="AX51" i="28" l="1"/>
  <c r="AY50" i="28"/>
  <c r="AX52" i="28"/>
  <c r="AV41" i="28"/>
  <c r="AV56" i="28" s="1"/>
  <c r="AV40" i="28"/>
  <c r="AU42" i="28"/>
  <c r="AU55" i="28"/>
  <c r="AU57" i="28" s="1"/>
  <c r="AW53" i="28"/>
  <c r="AY51" i="28" l="1"/>
  <c r="AZ50" i="28"/>
  <c r="AY52" i="28"/>
  <c r="AV42" i="28"/>
  <c r="AV55" i="28"/>
  <c r="AV57" i="28" s="1"/>
  <c r="AW39" i="28"/>
  <c r="AX53" i="28"/>
  <c r="AW40" i="28" l="1"/>
  <c r="AX39" i="28" s="1"/>
  <c r="AW41" i="28"/>
  <c r="AW56" i="28" s="1"/>
  <c r="AZ51" i="28"/>
  <c r="BA50" i="28"/>
  <c r="AZ52" i="28"/>
  <c r="AY53" i="28"/>
  <c r="AX41" i="28" l="1"/>
  <c r="AX56" i="28" s="1"/>
  <c r="AX40" i="28"/>
  <c r="AY39" i="28" s="1"/>
  <c r="BA52" i="28"/>
  <c r="BA51" i="28"/>
  <c r="AZ53" i="28"/>
  <c r="AW42" i="28"/>
  <c r="AW55" i="28"/>
  <c r="AW57" i="28" s="1"/>
  <c r="BA53" i="28" l="1"/>
  <c r="BB50" i="28"/>
  <c r="AY40" i="28"/>
  <c r="AY41" i="28"/>
  <c r="AY56" i="28" s="1"/>
  <c r="AX42" i="28"/>
  <c r="AX55" i="28"/>
  <c r="AX57" i="28" s="1"/>
  <c r="AY55" i="28" l="1"/>
  <c r="AY57" i="28" s="1"/>
  <c r="AY42" i="28"/>
  <c r="AZ39" i="28"/>
  <c r="BB51" i="28"/>
  <c r="BB52" i="28"/>
  <c r="BB53" i="28" l="1"/>
  <c r="AZ41" i="28"/>
  <c r="AZ56" i="28" s="1"/>
  <c r="AZ40" i="28"/>
  <c r="BA39" i="28"/>
  <c r="AZ42" i="28" l="1"/>
  <c r="AZ55" i="28"/>
  <c r="AZ57" i="28" s="1"/>
  <c r="BA41" i="28"/>
  <c r="BA56" i="28" s="1"/>
  <c r="BA40" i="28"/>
  <c r="BB39" i="28" s="1"/>
  <c r="BB41" i="28" l="1"/>
  <c r="BB56" i="28" s="1"/>
  <c r="BB40" i="28"/>
  <c r="BA42" i="28"/>
  <c r="BA55" i="28"/>
  <c r="BA57" i="28" s="1"/>
  <c r="BB42" i="28" l="1"/>
  <c r="BB55" i="28"/>
  <c r="BB57"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<sst xmlns="http://schemas.openxmlformats.org/spreadsheetml/2006/main" count="2181" uniqueCount="472">
  <si>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</si>
  <si>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</si>
  <si>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</si>
  <si>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</si>
  <si>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</si>
  <si>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</si>
  <si>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</si>
  <si>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</si>
  <si>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</si>
  <si>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</si>
  <si>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</si>
  <si>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</si>
  <si>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</si>
  <si>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</si>
  <si>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</si>
  <si>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</si>
  <si>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</si>
  <si>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</si>
  <si>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2.3.1.3. pasākums "Veloinfrastruktūras attīstība"</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</si>
  <si>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</si>
  <si>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</si>
  <si>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</si>
  <si>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</si>
  <si>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</si>
  <si>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</si>
  <si>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</si>
  <si>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</si>
  <si>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</si>
  <si>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</si>
  <si>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</si>
  <si>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</si>
  <si>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</si>
  <si>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</si>
  <si>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</si>
  <si>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</si>
  <si>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</si>
  <si>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</si>
  <si>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</si>
  <si>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</si>
  <si>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</si>
  <si>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</si>
  <si>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</si>
  <si>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</si>
  <si>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</si>
  <si>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</si>
  <si>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</si>
  <si>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</si>
  <si>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</si>
  <si>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</si>
  <si>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</si>
  <si>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</si>
  <si>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</si>
  <si>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</si>
  <si>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</si>
  <si>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</si>
  <si>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</si>
  <si>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</si>
  <si>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</si>
  <si>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</si>
  <si>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</si>
  <si>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</si>
  <si>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</si>
  <si>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</si>
  <si>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</si>
  <si>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</si>
  <si>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</si>
  <si>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</si>
  <si>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</si>
  <si>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</si>
  <si>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</si>
  <si>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</si>
  <si>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</si>
  <si>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</si>
  <si>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</si>
  <si>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</si>
  <si>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</si>
  <si>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</si>
  <si>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</si>
  <si>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</si>
  <si>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</si>
  <si>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</si>
  <si>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</si>
  <si>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</si>
  <si>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</si>
  <si>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</si>
  <si>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</si>
  <si>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</si>
  <si>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</si>
  <si>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</si>
  <si>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</si>
  <si>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</si>
  <si>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</si>
  <si>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</si>
  <si>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</si>
  <si>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</si>
  <si>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</si>
  <si>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</si>
  <si>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</si>
  <si>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</si>
  <si>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</si>
  <si>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Latvijas valsts ceļi</t>
  </si>
  <si>
    <t>1.2.</t>
  </si>
  <si>
    <t>Projekta iesniedzēja veids:</t>
  </si>
  <si>
    <t>1.3.</t>
  </si>
  <si>
    <t>Projekta nosaukums:</t>
  </si>
  <si>
    <t>1.4.</t>
  </si>
  <si>
    <t>Specifiskais atbalsta mērķis:</t>
  </si>
  <si>
    <t>1.5.</t>
  </si>
  <si>
    <t>Projekta iesniedzēja valsts budžeta dotācijas īpatsvars:</t>
  </si>
  <si>
    <t>Saite valsts budžeta dotācijas noteikšanai (VARAM vietnē)</t>
  </si>
  <si>
    <t>1.6.</t>
  </si>
  <si>
    <t>Sadarbības partneri:</t>
  </si>
  <si>
    <t>Projekta uzsākšanas datums:</t>
  </si>
  <si>
    <t>Projekta iesniegšanas datums:</t>
  </si>
  <si>
    <t>1.7.</t>
  </si>
  <si>
    <t>Nozare:</t>
  </si>
  <si>
    <t>1.8.</t>
  </si>
  <si>
    <t>Pārskata periods (projekta dzīves cikls) (gadi):</t>
  </si>
  <si>
    <t>Saite uz Eiropas Komisijas izstrādātajām vadlīnijām “Guide to Cost-Benefit Analysis of Investment Projects Economic appraisal tool for Cohesion Policy 2014 – 2020”</t>
  </si>
  <si>
    <t>1.9.</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</si>
  <si>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</si>
  <si>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</si>
  <si>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</si>
  <si>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</si>
  <si>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</si>
  <si>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</si>
  <si>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</si>
  <si>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</si>
  <si>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</si>
  <si>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</si>
  <si>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</si>
  <si>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</si>
  <si>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</si>
  <si>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</si>
  <si>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</si>
  <si>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</si>
  <si>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</si>
  <si>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</si>
  <si>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</si>
  <si>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</si>
  <si>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</si>
  <si>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</si>
  <si>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</si>
  <si>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</si>
  <si>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</si>
  <si>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</si>
  <si>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</si>
  <si>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</si>
  <si>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</si>
  <si>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</si>
  <si>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</si>
  <si>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</si>
  <si>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</si>
  <si>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</si>
  <si>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</si>
  <si>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</si>
  <si>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</si>
  <si>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</si>
  <si>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</si>
  <si>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</si>
  <si>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</si>
  <si>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</si>
  <si>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</si>
  <si>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</si>
  <si>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</si>
  <si>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</si>
  <si>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</si>
  <si>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</si>
  <si>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</si>
  <si>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</si>
  <si>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</si>
  <si>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</si>
  <si>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</si>
  <si>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</si>
  <si>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</si>
  <si>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</si>
  <si>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</si>
  <si>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</si>
  <si>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</si>
  <si>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</si>
  <si>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</si>
  <si>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</si>
  <si>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</si>
  <si>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</si>
  <si>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</si>
  <si>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</si>
  <si>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</si>
  <si>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</si>
  <si>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</si>
  <si>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</si>
  <si>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</si>
  <si>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</si>
  <si>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</si>
  <si>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</si>
  <si>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</si>
  <si>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</si>
  <si>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</si>
  <si>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</si>
  <si>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</si>
  <si>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</si>
  <si>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</si>
  <si>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</si>
  <si>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</si>
  <si>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</si>
  <si>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</si>
  <si>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Telpu noma</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</si>
  <si>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</si>
  <si>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</si>
  <si>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</si>
  <si>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</si>
  <si>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</si>
  <si>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</si>
  <si>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</si>
  <si>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</si>
  <si>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</si>
  <si>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</si>
  <si>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</si>
  <si>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</si>
  <si>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</si>
  <si>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</si>
  <si>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</si>
  <si>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</si>
  <si>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</si>
  <si>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</si>
  <si>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</si>
  <si>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</si>
  <si>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</si>
  <si>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</si>
  <si>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</si>
  <si>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</si>
  <si>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</si>
  <si>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</si>
  <si>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</si>
  <si>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</si>
  <si>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</si>
  <si>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</si>
  <si>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</si>
  <si>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</si>
  <si>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</si>
  <si>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</si>
  <si>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</si>
  <si>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</si>
  <si>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</si>
  <si>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</si>
  <si>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</si>
  <si>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</si>
  <si>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</si>
  <si>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</si>
  <si>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</si>
  <si>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</si>
  <si>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</si>
  <si>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</si>
  <si>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</si>
  <si>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</si>
  <si>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</si>
  <si>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</si>
  <si>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</si>
  <si>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</si>
  <si>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</si>
  <si>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</si>
  <si>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</si>
  <si>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</si>
  <si>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</si>
  <si>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</si>
  <si>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</si>
  <si>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</si>
  <si>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</si>
  <si>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</si>
  <si>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</si>
  <si>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</si>
  <si>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</si>
  <si>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</si>
  <si>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</si>
  <si>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</si>
  <si>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</si>
  <si>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</si>
  <si>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</si>
  <si>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</si>
  <si>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</si>
  <si>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</si>
  <si>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</si>
  <si>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</si>
  <si>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</si>
  <si>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</si>
  <si>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</si>
  <si>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</si>
  <si>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</si>
  <si>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</si>
  <si>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</si>
  <si>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</si>
  <si>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</si>
  <si>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</si>
  <si>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</si>
  <si>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</si>
  <si>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</si>
  <si>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</si>
  <si>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</si>
  <si>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</si>
  <si>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</si>
  <si>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</si>
  <si>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</si>
  <si>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</si>
  <si>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</si>
  <si>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</si>
  <si>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</si>
  <si>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</si>
  <si>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</si>
  <si>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</si>
  <si>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</si>
  <si>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</si>
  <si>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</si>
  <si>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</si>
  <si>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</si>
  <si>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</si>
  <si>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</si>
  <si>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</si>
  <si>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</si>
  <si>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</si>
  <si>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</si>
  <si>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</si>
  <si>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</si>
  <si>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</si>
  <si>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</si>
  <si>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</si>
  <si>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</si>
  <si>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</si>
  <si>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</si>
  <si>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</si>
  <si>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</si>
  <si>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</si>
  <si>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</si>
  <si>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</si>
  <si>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</si>
  <si>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</si>
  <si>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</si>
  <si>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</si>
  <si>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</si>
  <si>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</si>
  <si>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</si>
  <si>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</si>
  <si>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</si>
  <si>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</si>
  <si>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</si>
  <si>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</si>
  <si>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</si>
  <si>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</si>
  <si>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</si>
  <si>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</si>
  <si>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</si>
  <si>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</si>
  <si>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</si>
  <si>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</si>
  <si>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</si>
  <si>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</si>
  <si>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</si>
  <si>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</si>
  <si>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</si>
  <si>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3.pielikumā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</si>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</sst>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7"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rgb="FFFFFF00"/>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54">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0" fontId="14" fillId="2" borderId="3" xfId="0" applyFont="1" applyFill="1" applyBorder="1" applyAlignment="1">
      <alignment wrapText="1"/>
    </xf>
    <xf numFmtId="0" fontId="10" fillId="2" borderId="3" xfId="0" applyFont="1" applyFill="1" applyBorder="1" applyAlignment="1">
      <alignment wrapText="1"/>
    </xf>
    <xf numFmtId="0" fontId="10" fillId="22" borderId="46" xfId="0" applyFont="1" applyFill="1" applyBorder="1" applyAlignment="1">
      <alignment wrapText="1"/>
    </xf>
    <xf numFmtId="43" fontId="10" fillId="22" borderId="27" xfId="1" applyNumberFormat="1" applyFont="1" applyFill="1" applyBorder="1"/>
    <xf numFmtId="170" fontId="10" fillId="22" borderId="32" xfId="1" applyNumberFormat="1" applyFont="1" applyFill="1" applyBorder="1"/>
    <xf numFmtId="10" fontId="10" fillId="22" borderId="37" xfId="2" applyNumberFormat="1" applyFont="1" applyFill="1" applyBorder="1" applyAlignment="1" applyProtection="1">
      <alignment horizontal="right" wrapText="1" indent="1"/>
    </xf>
    <xf numFmtId="0" fontId="10" fillId="22" borderId="0" xfId="0" applyFont="1" applyFill="1"/>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B62" sqref="B62"/>
    </sheetView>
  </sheetViews>
  <sheetFormatPr defaultColWidth="9.109375" defaultRowHeight="14.4" x14ac:dyDescent="0.3"/>
  <cols>
    <col min="1" max="1" width="33.88671875" style="142" bestFit="1" customWidth="1"/>
    <col min="2" max="3" width="9.109375" style="142"/>
    <col min="4" max="4" width="14.33203125" style="142" customWidth="1"/>
    <col min="5" max="6" width="9.109375" style="142"/>
    <col min="7" max="7" width="27.6640625" style="142" customWidth="1"/>
    <col min="8" max="8" width="13.5546875" style="142" customWidth="1"/>
    <col min="9" max="9" width="9.109375" style="142"/>
    <col min="10" max="10" width="34.5546875" style="142" customWidth="1"/>
    <col min="11" max="11" width="9.109375" style="142"/>
    <col min="12" max="12" width="30.88671875" style="142" customWidth="1"/>
    <col min="13" max="13" width="9.109375" style="142"/>
    <col min="14" max="14" width="19.5546875" style="142" customWidth="1"/>
    <col min="15" max="17" width="9.109375" style="142"/>
    <col min="18" max="18" width="15.88671875" style="142" customWidth="1"/>
    <col min="19" max="19" width="9.109375" style="142"/>
    <col min="20" max="20" width="15.33203125" style="142" customWidth="1"/>
    <col min="21" max="16384" width="9.109375" style="142"/>
  </cols>
  <sheetData>
    <row r="1" spans="1:20" ht="27.6" x14ac:dyDescent="0.3">
      <c r="A1" s="143" t="s">
        <v>0</v>
      </c>
      <c r="C1" s="143" t="s">
        <v>1</v>
      </c>
      <c r="D1" s="143" t="s">
        <v>2</v>
      </c>
      <c r="E1" s="143" t="s">
        <v>3</v>
      </c>
      <c r="G1" s="143" t="s">
        <v>4</v>
      </c>
      <c r="H1" s="143" t="s">
        <v>5</v>
      </c>
      <c r="J1" s="144" t="s">
        <v>6</v>
      </c>
      <c r="K1" s="528"/>
      <c r="L1" s="144" t="s">
        <v>7</v>
      </c>
      <c r="N1" s="144" t="s">
        <v>8</v>
      </c>
      <c r="P1" s="144" t="s">
        <v>9</v>
      </c>
      <c r="R1" s="144" t="s">
        <v>10</v>
      </c>
      <c r="T1" s="144" t="s">
        <v>11</v>
      </c>
    </row>
    <row r="2" spans="1:20" x14ac:dyDescent="0.3">
      <c r="A2" s="145"/>
      <c r="C2" s="145"/>
      <c r="D2" s="145"/>
      <c r="E2" s="145"/>
      <c r="G2" s="145" t="s">
        <v>12</v>
      </c>
      <c r="H2" s="142">
        <v>30</v>
      </c>
      <c r="R2" s="145"/>
    </row>
    <row r="3" spans="1:20" x14ac:dyDescent="0.3">
      <c r="A3" s="142" t="s">
        <v>13</v>
      </c>
      <c r="C3" s="142">
        <v>1</v>
      </c>
      <c r="D3" s="145" t="s">
        <v>14</v>
      </c>
      <c r="E3" s="142">
        <v>2019</v>
      </c>
      <c r="G3" s="145" t="s">
        <v>15</v>
      </c>
      <c r="H3" s="142">
        <v>30</v>
      </c>
      <c r="I3" s="142">
        <v>1</v>
      </c>
      <c r="J3" s="146" t="s">
        <v>16</v>
      </c>
      <c r="L3" s="142" t="s">
        <v>17</v>
      </c>
      <c r="N3" s="147">
        <v>1</v>
      </c>
      <c r="P3" s="142" t="s">
        <v>18</v>
      </c>
      <c r="R3" s="145" t="s">
        <v>19</v>
      </c>
      <c r="T3" s="147">
        <v>0.1</v>
      </c>
    </row>
    <row r="4" spans="1:20" x14ac:dyDescent="0.3">
      <c r="A4" s="142" t="s">
        <v>20</v>
      </c>
      <c r="C4" s="142">
        <v>2</v>
      </c>
      <c r="D4" s="145" t="s">
        <v>21</v>
      </c>
      <c r="E4" s="142">
        <v>2020</v>
      </c>
      <c r="G4" s="145" t="s">
        <v>22</v>
      </c>
      <c r="H4" s="148" t="s">
        <v>23</v>
      </c>
      <c r="I4" s="142">
        <v>2</v>
      </c>
      <c r="J4" s="146" t="s">
        <v>24</v>
      </c>
      <c r="L4" s="142" t="s">
        <v>25</v>
      </c>
      <c r="N4" s="147">
        <v>0.85</v>
      </c>
      <c r="R4" s="145" t="s">
        <v>26</v>
      </c>
      <c r="T4" s="147">
        <v>0.15</v>
      </c>
    </row>
    <row r="5" spans="1:20" x14ac:dyDescent="0.3">
      <c r="A5" s="142" t="s">
        <v>27</v>
      </c>
      <c r="C5" s="142">
        <v>3</v>
      </c>
      <c r="D5" s="145" t="s">
        <v>28</v>
      </c>
      <c r="E5" s="142">
        <v>2021</v>
      </c>
      <c r="G5" s="145" t="s">
        <v>29</v>
      </c>
      <c r="H5" s="148" t="s">
        <v>23</v>
      </c>
      <c r="I5" s="142">
        <v>3</v>
      </c>
      <c r="J5" s="146" t="s">
        <v>30</v>
      </c>
      <c r="L5" s="142" t="s">
        <v>31</v>
      </c>
      <c r="N5" s="147">
        <v>0.55000000000000004</v>
      </c>
      <c r="T5" s="147">
        <v>0.2</v>
      </c>
    </row>
    <row r="6" spans="1:20" ht="29.25" customHeight="1" x14ac:dyDescent="0.3">
      <c r="A6" s="142" t="s">
        <v>32</v>
      </c>
      <c r="C6" s="142">
        <v>4</v>
      </c>
      <c r="D6" s="145" t="s">
        <v>33</v>
      </c>
      <c r="E6" s="142">
        <v>2022</v>
      </c>
      <c r="G6" s="145" t="s">
        <v>34</v>
      </c>
      <c r="H6" s="142">
        <v>25</v>
      </c>
      <c r="J6" s="146" t="s">
        <v>35</v>
      </c>
      <c r="L6" s="142" t="s">
        <v>36</v>
      </c>
      <c r="N6" s="147">
        <v>0.5</v>
      </c>
      <c r="T6" s="147">
        <v>0.25</v>
      </c>
    </row>
    <row r="7" spans="1:20" x14ac:dyDescent="0.3">
      <c r="A7" s="142" t="s">
        <v>37</v>
      </c>
      <c r="C7" s="142">
        <v>5</v>
      </c>
      <c r="D7" s="145" t="s">
        <v>38</v>
      </c>
      <c r="E7" s="142">
        <v>2023</v>
      </c>
      <c r="G7" s="145" t="s">
        <v>39</v>
      </c>
      <c r="H7" s="148" t="s">
        <v>23</v>
      </c>
      <c r="J7" s="146" t="s">
        <v>40</v>
      </c>
      <c r="L7" s="142" t="s">
        <v>41</v>
      </c>
      <c r="N7" s="147">
        <v>0.45</v>
      </c>
      <c r="T7" s="147">
        <v>0.3</v>
      </c>
    </row>
    <row r="8" spans="1:20" x14ac:dyDescent="0.3">
      <c r="A8" s="142" t="s">
        <v>42</v>
      </c>
      <c r="C8" s="142">
        <v>6</v>
      </c>
      <c r="D8" s="145" t="s">
        <v>43</v>
      </c>
      <c r="E8" s="142">
        <v>2024</v>
      </c>
      <c r="G8" s="145" t="s">
        <v>44</v>
      </c>
      <c r="H8" s="148" t="s">
        <v>45</v>
      </c>
      <c r="J8" s="146" t="s">
        <v>46</v>
      </c>
      <c r="N8" s="147">
        <v>0</v>
      </c>
      <c r="T8" s="147"/>
    </row>
    <row r="9" spans="1:20" x14ac:dyDescent="0.3">
      <c r="A9" s="142" t="s">
        <v>47</v>
      </c>
      <c r="C9" s="142">
        <v>7</v>
      </c>
      <c r="D9" s="145" t="s">
        <v>48</v>
      </c>
      <c r="E9" s="142">
        <v>2025</v>
      </c>
      <c r="G9" s="145" t="s">
        <v>49</v>
      </c>
      <c r="H9" s="148" t="s">
        <v>45</v>
      </c>
    </row>
    <row r="10" spans="1:20" x14ac:dyDescent="0.3">
      <c r="A10" s="142" t="s">
        <v>50</v>
      </c>
      <c r="C10" s="142">
        <v>8</v>
      </c>
      <c r="D10" s="145" t="s">
        <v>51</v>
      </c>
      <c r="E10" s="142">
        <v>2026</v>
      </c>
      <c r="G10" s="145" t="s">
        <v>52</v>
      </c>
      <c r="H10" s="148" t="s">
        <v>53</v>
      </c>
    </row>
    <row r="11" spans="1:20" x14ac:dyDescent="0.3">
      <c r="A11" s="142" t="s">
        <v>54</v>
      </c>
      <c r="C11" s="142">
        <v>9</v>
      </c>
      <c r="D11" s="145" t="s">
        <v>55</v>
      </c>
      <c r="E11" s="142">
        <v>2027</v>
      </c>
      <c r="G11" s="145" t="s">
        <v>56</v>
      </c>
      <c r="H11" s="148" t="s">
        <v>45</v>
      </c>
    </row>
    <row r="12" spans="1:20" x14ac:dyDescent="0.3">
      <c r="A12" s="142" t="s">
        <v>57</v>
      </c>
      <c r="C12" s="142">
        <v>10</v>
      </c>
      <c r="D12" s="145" t="s">
        <v>58</v>
      </c>
      <c r="E12" s="142">
        <v>2028</v>
      </c>
      <c r="G12" s="145" t="s">
        <v>59</v>
      </c>
      <c r="H12" s="149" t="s">
        <v>60</v>
      </c>
    </row>
    <row r="13" spans="1:20" x14ac:dyDescent="0.3">
      <c r="A13" s="142" t="s">
        <v>61</v>
      </c>
      <c r="C13" s="142">
        <v>11</v>
      </c>
      <c r="D13" s="145" t="s">
        <v>62</v>
      </c>
      <c r="E13" s="142">
        <v>2029</v>
      </c>
    </row>
    <row r="14" spans="1:20" x14ac:dyDescent="0.3">
      <c r="A14" s="142" t="s">
        <v>63</v>
      </c>
      <c r="C14" s="142">
        <v>12</v>
      </c>
      <c r="D14" s="145" t="s">
        <v>64</v>
      </c>
      <c r="E14" s="142">
        <v>2030</v>
      </c>
    </row>
    <row r="15" spans="1:20" x14ac:dyDescent="0.3">
      <c r="A15" s="142" t="s">
        <v>65</v>
      </c>
      <c r="C15" s="142">
        <v>13</v>
      </c>
    </row>
    <row r="16" spans="1:20" x14ac:dyDescent="0.3">
      <c r="A16" s="142" t="s">
        <v>66</v>
      </c>
      <c r="C16" s="142">
        <v>14</v>
      </c>
    </row>
    <row r="17" spans="1:3" x14ac:dyDescent="0.3">
      <c r="A17" s="142" t="s">
        <v>67</v>
      </c>
      <c r="C17" s="142">
        <v>15</v>
      </c>
    </row>
    <row r="18" spans="1:3" x14ac:dyDescent="0.3">
      <c r="A18" s="142" t="s">
        <v>68</v>
      </c>
      <c r="C18" s="142">
        <v>16</v>
      </c>
    </row>
    <row r="19" spans="1:3" x14ac:dyDescent="0.3">
      <c r="A19" s="142" t="s">
        <v>69</v>
      </c>
      <c r="C19" s="142">
        <v>17</v>
      </c>
    </row>
    <row r="20" spans="1:3" x14ac:dyDescent="0.3">
      <c r="A20" s="142" t="s">
        <v>70</v>
      </c>
      <c r="C20" s="142">
        <v>18</v>
      </c>
    </row>
    <row r="21" spans="1:3" x14ac:dyDescent="0.3">
      <c r="A21" s="142" t="s">
        <v>71</v>
      </c>
      <c r="C21" s="142">
        <v>19</v>
      </c>
    </row>
    <row r="22" spans="1:3" x14ac:dyDescent="0.3">
      <c r="A22" s="142" t="s">
        <v>72</v>
      </c>
      <c r="C22" s="142">
        <v>20</v>
      </c>
    </row>
    <row r="23" spans="1:3" x14ac:dyDescent="0.3">
      <c r="A23" s="142" t="s">
        <v>73</v>
      </c>
      <c r="C23" s="142">
        <v>21</v>
      </c>
    </row>
    <row r="24" spans="1:3" x14ac:dyDescent="0.3">
      <c r="A24" s="142" t="s">
        <v>74</v>
      </c>
      <c r="C24" s="142">
        <v>22</v>
      </c>
    </row>
    <row r="25" spans="1:3" x14ac:dyDescent="0.3">
      <c r="A25" s="142" t="s">
        <v>75</v>
      </c>
      <c r="C25" s="142">
        <v>23</v>
      </c>
    </row>
    <row r="26" spans="1:3" x14ac:dyDescent="0.3">
      <c r="A26" s="142" t="s">
        <v>76</v>
      </c>
      <c r="C26" s="142">
        <v>24</v>
      </c>
    </row>
    <row r="27" spans="1:3" x14ac:dyDescent="0.3">
      <c r="A27" s="142" t="s">
        <v>77</v>
      </c>
      <c r="C27" s="142">
        <v>25</v>
      </c>
    </row>
    <row r="28" spans="1:3" x14ac:dyDescent="0.3">
      <c r="A28" s="142" t="s">
        <v>78</v>
      </c>
      <c r="C28" s="142">
        <v>26</v>
      </c>
    </row>
    <row r="29" spans="1:3" x14ac:dyDescent="0.3">
      <c r="A29" s="142" t="s">
        <v>79</v>
      </c>
      <c r="C29" s="142">
        <v>27</v>
      </c>
    </row>
    <row r="30" spans="1:3" x14ac:dyDescent="0.3">
      <c r="A30" s="142" t="s">
        <v>80</v>
      </c>
      <c r="C30" s="142">
        <v>28</v>
      </c>
    </row>
    <row r="31" spans="1:3" x14ac:dyDescent="0.3">
      <c r="A31" s="142" t="s">
        <v>81</v>
      </c>
      <c r="C31" s="142">
        <v>29</v>
      </c>
    </row>
    <row r="32" spans="1:3" x14ac:dyDescent="0.3">
      <c r="A32" s="142" t="s">
        <v>82</v>
      </c>
      <c r="C32" s="142">
        <v>30</v>
      </c>
    </row>
    <row r="33" spans="1:3" x14ac:dyDescent="0.3">
      <c r="A33" s="142" t="s">
        <v>83</v>
      </c>
      <c r="C33" s="142">
        <v>31</v>
      </c>
    </row>
    <row r="34" spans="1:3" x14ac:dyDescent="0.3">
      <c r="A34" s="142" t="s">
        <v>84</v>
      </c>
    </row>
    <row r="35" spans="1:3" x14ac:dyDescent="0.3">
      <c r="A35" s="142" t="s">
        <v>85</v>
      </c>
    </row>
    <row r="36" spans="1:3" x14ac:dyDescent="0.3">
      <c r="A36" s="142" t="s">
        <v>86</v>
      </c>
    </row>
    <row r="37" spans="1:3" x14ac:dyDescent="0.3">
      <c r="A37" s="142" t="s">
        <v>87</v>
      </c>
    </row>
    <row r="38" spans="1:3" x14ac:dyDescent="0.3">
      <c r="A38" s="142" t="s">
        <v>88</v>
      </c>
    </row>
    <row r="39" spans="1:3" x14ac:dyDescent="0.3">
      <c r="A39" s="142" t="s">
        <v>89</v>
      </c>
    </row>
    <row r="40" spans="1:3" x14ac:dyDescent="0.3">
      <c r="A40" s="142" t="s">
        <v>90</v>
      </c>
    </row>
    <row r="41" spans="1:3" x14ac:dyDescent="0.3">
      <c r="A41" s="142" t="s">
        <v>91</v>
      </c>
    </row>
    <row r="42" spans="1:3" x14ac:dyDescent="0.3">
      <c r="A42" s="142" t="s">
        <v>92</v>
      </c>
    </row>
    <row r="43" spans="1:3" x14ac:dyDescent="0.3">
      <c r="A43" s="142" t="s">
        <v>93</v>
      </c>
    </row>
    <row r="44" spans="1:3" x14ac:dyDescent="0.3">
      <c r="A44" s="142" t="s">
        <v>94</v>
      </c>
    </row>
    <row r="45" spans="1:3" x14ac:dyDescent="0.3">
      <c r="A45" s="142" t="s">
        <v>95</v>
      </c>
    </row>
  </sheetData>
  <sheetProtection algorithmName="SHA-512" hashValue="NWMNqMZnUxXiMxafNLXYGZhMybWvv31MeyBAlxDTLVcfDzhFFnDdgtfvXxSpWkkz9vb0Bb57NwWP7OU3AkHMZQ==" saltValue="sZ3DUj7tPIZ+FAngDy7oiw=="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H3" sqref="H3"/>
      <selection pane="bottomLeft" activeCell="H3" sqref="H3"/>
      <selection pane="bottomRight" activeCell="H3" sqref="H3"/>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35" t="s">
        <v>179</v>
      </c>
      <c r="B1" s="535"/>
      <c r="C1" s="495"/>
      <c r="D1" s="543" t="s">
        <v>180</v>
      </c>
      <c r="E1" s="543"/>
      <c r="F1" s="543"/>
      <c r="G1" s="543"/>
      <c r="H1" s="543"/>
      <c r="I1" s="543"/>
      <c r="J1" s="543"/>
      <c r="K1" s="543"/>
      <c r="L1" s="543"/>
      <c r="M1" s="543"/>
      <c r="N1" s="543"/>
      <c r="O1" s="543"/>
      <c r="P1" s="543"/>
      <c r="Q1" s="543"/>
      <c r="R1" s="543"/>
      <c r="S1" s="543"/>
      <c r="T1" s="543"/>
      <c r="U1" s="543"/>
      <c r="V1" s="54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6"/>
    </row>
    <row r="3" spans="1:69" s="3" customFormat="1" ht="18" x14ac:dyDescent="0.35">
      <c r="A3" s="486"/>
      <c r="B3" s="510" t="s">
        <v>169</v>
      </c>
      <c r="C3" s="99"/>
      <c r="D3" s="100"/>
      <c r="E3" s="100"/>
      <c r="F3" s="100"/>
      <c r="G3" s="511" t="s">
        <v>170</v>
      </c>
      <c r="H3" s="190"/>
      <c r="I3" s="100"/>
      <c r="J3" s="100"/>
      <c r="K3" s="545" t="s">
        <v>171</v>
      </c>
      <c r="L3" s="546"/>
      <c r="M3" s="546"/>
      <c r="N3" s="547"/>
      <c r="O3" s="505"/>
      <c r="P3" s="496" t="s">
        <v>109</v>
      </c>
    </row>
    <row r="4" spans="1:69" ht="24.9" customHeight="1" x14ac:dyDescent="0.4">
      <c r="A4" s="537" t="s">
        <v>126</v>
      </c>
      <c r="B4" s="537"/>
      <c r="C4" s="537"/>
      <c r="D4" s="3"/>
      <c r="E4" s="3"/>
      <c r="F4" s="3"/>
      <c r="G4" s="3"/>
      <c r="H4" s="3"/>
      <c r="I4" s="3"/>
      <c r="J4" s="3"/>
      <c r="K4" s="3"/>
      <c r="L4" s="3"/>
      <c r="M4" s="3"/>
      <c r="N4" s="3"/>
      <c r="O4" s="3"/>
      <c r="P4" s="3"/>
      <c r="Q4" s="3"/>
      <c r="R4" s="3"/>
      <c r="S4" s="3"/>
      <c r="T4" s="3"/>
      <c r="U4" s="3"/>
      <c r="V4" s="3"/>
      <c r="W4" s="3"/>
      <c r="X4" s="3"/>
      <c r="Y4" s="3"/>
      <c r="Z4" s="3"/>
      <c r="BQ4" s="4"/>
    </row>
    <row r="5" spans="1:69" ht="27" customHeight="1" x14ac:dyDescent="0.3">
      <c r="A5" s="538" t="s">
        <v>127</v>
      </c>
      <c r="B5" s="539" t="s">
        <v>128</v>
      </c>
      <c r="C5" s="540" t="s">
        <v>129</v>
      </c>
      <c r="D5" s="542" t="s">
        <v>130</v>
      </c>
      <c r="E5" s="542"/>
      <c r="F5" s="542" t="s">
        <v>131</v>
      </c>
      <c r="G5" s="542"/>
      <c r="H5" s="542">
        <f>'Dati par projektu'!E13</f>
        <v>2024</v>
      </c>
      <c r="I5" s="542"/>
      <c r="J5" s="542">
        <f>IF(OR(H5&gt;='Dati par projektu'!$C$17,H5="X"),"X",H5+1)</f>
        <v>2025</v>
      </c>
      <c r="K5" s="542"/>
      <c r="L5" s="542">
        <f>IF(OR(J5&gt;='Dati par projektu'!$C$17,J5="X"),"X",J5+1)</f>
        <v>2026</v>
      </c>
      <c r="M5" s="542"/>
      <c r="N5" s="542">
        <f>IF(OR(L5&gt;='Dati par projektu'!$C$17,L5="X"),"X",L5+1)</f>
        <v>2027</v>
      </c>
      <c r="O5" s="542"/>
      <c r="P5" s="542">
        <f>IF(OR(N5&gt;='Dati par projektu'!$C$17,N5="X"),"X",N5+1)</f>
        <v>2028</v>
      </c>
      <c r="Q5" s="542"/>
      <c r="R5" s="542">
        <f>IF(OR(P5&gt;='Dati par projektu'!$C$17,P5="X"),"X",P5+1)</f>
        <v>2029</v>
      </c>
      <c r="S5" s="542"/>
      <c r="T5" s="542" t="str">
        <f>IF(OR(R5&gt;='Dati par projektu'!$C$17,R5="X"),"X",R5+1)</f>
        <v>X</v>
      </c>
      <c r="U5" s="542"/>
      <c r="V5" s="542" t="str">
        <f>IF(OR(T5&gt;='Dati par projektu'!$C$17,T5="X"),"X",T5+1)</f>
        <v>X</v>
      </c>
      <c r="W5" s="542"/>
      <c r="X5" s="542" t="str">
        <f>IF(OR(V5&gt;='Dati par projektu'!$C$17,V5="X"),"X",V5+1)</f>
        <v>X</v>
      </c>
      <c r="Y5" s="542"/>
      <c r="Z5" s="3"/>
      <c r="AE5" s="5"/>
      <c r="AF5" s="5"/>
      <c r="AG5" s="5"/>
      <c r="AH5" s="5"/>
      <c r="AI5" s="5"/>
      <c r="AJ5" s="5"/>
      <c r="AK5" s="5"/>
      <c r="AL5" s="5"/>
      <c r="AM5" s="5"/>
      <c r="AN5" s="5"/>
      <c r="AO5" s="5"/>
      <c r="AP5" s="5"/>
      <c r="AQ5" s="5"/>
      <c r="AR5" s="5"/>
      <c r="AS5" s="5"/>
      <c r="AT5" s="5"/>
      <c r="AV5" s="6">
        <v>0.55000000000000004</v>
      </c>
      <c r="BQ5" s="4"/>
    </row>
    <row r="6" spans="1:69" ht="27" customHeight="1" x14ac:dyDescent="0.3">
      <c r="A6" s="538"/>
      <c r="B6" s="539" t="s">
        <v>132</v>
      </c>
      <c r="C6" s="54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137</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143</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3">
      <c r="A14" s="11" t="s">
        <v>144</v>
      </c>
      <c r="B14" s="12" t="s">
        <v>159</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145</v>
      </c>
      <c r="B15" s="12" t="s">
        <v>160</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146</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147</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148</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161</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150</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151</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152</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153</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89"/>
      <c r="B24" s="9" t="s">
        <v>154</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9"/>
      <c r="B26" s="9" t="s">
        <v>156</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3">
      <c r="A27" s="489"/>
      <c r="B27" s="9" t="s">
        <v>162</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3">
      <c r="A28" s="489"/>
      <c r="B28" s="9" t="s">
        <v>163</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3">
      <c r="A29" s="489"/>
      <c r="B29" s="9" t="s">
        <v>164</v>
      </c>
      <c r="C29" s="491"/>
      <c r="D29" s="13"/>
      <c r="E29" s="490"/>
      <c r="F29" s="492"/>
      <c r="G29" s="492"/>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3">
      <c r="A30" s="486"/>
    </row>
    <row r="31" spans="1:69" s="3" customFormat="1" x14ac:dyDescent="0.3">
      <c r="A31" s="486"/>
    </row>
    <row r="32" spans="1:69" s="3" customFormat="1" x14ac:dyDescent="0.3">
      <c r="A32" s="486"/>
    </row>
    <row r="33" spans="1:2" s="3" customFormat="1" x14ac:dyDescent="0.3">
      <c r="A33" s="486"/>
    </row>
    <row r="34" spans="1:2" s="3" customFormat="1" x14ac:dyDescent="0.3">
      <c r="A34" s="486"/>
      <c r="B34" s="3" t="s">
        <v>181</v>
      </c>
    </row>
    <row r="35" spans="1:2" s="3" customFormat="1" x14ac:dyDescent="0.3">
      <c r="A35" s="486"/>
    </row>
    <row r="36" spans="1:2" s="3" customFormat="1" x14ac:dyDescent="0.3">
      <c r="A36" s="486"/>
    </row>
    <row r="37" spans="1:2" s="3" customFormat="1" x14ac:dyDescent="0.3">
      <c r="A37" s="486"/>
    </row>
    <row r="38" spans="1:2" s="3" customFormat="1" x14ac:dyDescent="0.3">
      <c r="A38" s="486"/>
    </row>
    <row r="39" spans="1:2" s="3" customFormat="1" x14ac:dyDescent="0.3">
      <c r="A39" s="486"/>
    </row>
    <row r="40" spans="1:2" s="3" customFormat="1" x14ac:dyDescent="0.3">
      <c r="A40" s="486"/>
    </row>
    <row r="41" spans="1:2" s="3" customFormat="1" x14ac:dyDescent="0.3">
      <c r="A41" s="486"/>
    </row>
    <row r="42" spans="1:2" s="3" customFormat="1" x14ac:dyDescent="0.3">
      <c r="A42" s="486"/>
    </row>
    <row r="43" spans="1:2" s="3" customFormat="1" x14ac:dyDescent="0.3">
      <c r="A43" s="486"/>
    </row>
    <row r="44" spans="1:2" s="3" customFormat="1" x14ac:dyDescent="0.3">
      <c r="A44" s="486"/>
    </row>
    <row r="45" spans="1:2" s="3" customFormat="1" x14ac:dyDescent="0.3">
      <c r="A45" s="486"/>
    </row>
    <row r="46" spans="1:2" s="3" customFormat="1" x14ac:dyDescent="0.3">
      <c r="A46" s="486"/>
    </row>
    <row r="47" spans="1:2" s="3" customFormat="1" x14ac:dyDescent="0.3">
      <c r="A47" s="486"/>
    </row>
    <row r="48" spans="1:2" s="3" customFormat="1" x14ac:dyDescent="0.3">
      <c r="A48" s="486"/>
    </row>
    <row r="49" spans="1:1" s="3" customFormat="1" x14ac:dyDescent="0.3">
      <c r="A49" s="486"/>
    </row>
    <row r="50" spans="1:1" s="3" customFormat="1" x14ac:dyDescent="0.3">
      <c r="A50" s="486"/>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N7" activePane="bottomRight" state="frozen"/>
      <selection pane="topRight" activeCell="H13" sqref="H13:Q13"/>
      <selection pane="bottomLeft" activeCell="H13" sqref="H13:Q13"/>
      <selection pane="bottomRight" activeCell="H13" sqref="H13:Q13"/>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35" t="s">
        <v>182</v>
      </c>
      <c r="B1" s="535"/>
      <c r="C1" s="495"/>
      <c r="D1" s="543" t="s">
        <v>175</v>
      </c>
      <c r="E1" s="543"/>
      <c r="F1" s="543"/>
      <c r="G1" s="543"/>
      <c r="H1" s="543"/>
      <c r="I1" s="543"/>
      <c r="J1" s="543"/>
      <c r="K1" s="543"/>
      <c r="L1" s="543"/>
      <c r="M1" s="543"/>
      <c r="N1" s="543"/>
      <c r="O1" s="543"/>
      <c r="P1" s="543"/>
      <c r="Q1" s="543"/>
      <c r="R1" s="543"/>
      <c r="S1" s="543"/>
      <c r="T1" s="543"/>
      <c r="U1" s="543"/>
      <c r="V1" s="54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6"/>
    </row>
    <row r="3" spans="1:69" s="3" customFormat="1" ht="26.25" customHeight="1" x14ac:dyDescent="0.35">
      <c r="A3" s="486"/>
      <c r="B3" s="510" t="s">
        <v>169</v>
      </c>
      <c r="C3" s="99"/>
      <c r="D3" s="100"/>
      <c r="E3" s="100"/>
      <c r="F3" s="100"/>
      <c r="G3" s="512" t="s">
        <v>170</v>
      </c>
      <c r="H3" s="190"/>
      <c r="I3" s="100"/>
      <c r="J3" s="100"/>
      <c r="K3" s="545" t="s">
        <v>171</v>
      </c>
      <c r="L3" s="546"/>
      <c r="M3" s="546"/>
      <c r="N3" s="547"/>
      <c r="O3" s="505"/>
      <c r="P3" s="496" t="s">
        <v>109</v>
      </c>
      <c r="T3" s="548" t="s">
        <v>176</v>
      </c>
      <c r="U3" s="548"/>
      <c r="V3" s="548"/>
      <c r="W3" s="548"/>
      <c r="X3" s="191" t="s">
        <v>26</v>
      </c>
      <c r="AA3" s="3">
        <f>IF(X3="",0,IF(X3="Jā",2,1))</f>
        <v>1</v>
      </c>
    </row>
    <row r="4" spans="1:69" ht="24.9" customHeight="1" x14ac:dyDescent="0.4">
      <c r="A4" s="537" t="s">
        <v>126</v>
      </c>
      <c r="B4" s="537"/>
      <c r="C4" s="537"/>
      <c r="D4" s="3"/>
      <c r="E4" s="3"/>
      <c r="F4" s="3"/>
      <c r="G4" s="3"/>
      <c r="H4" s="3"/>
      <c r="I4" s="3"/>
      <c r="J4" s="3"/>
      <c r="K4" s="3"/>
      <c r="L4" s="3"/>
      <c r="M4" s="3"/>
      <c r="N4" s="3"/>
      <c r="O4" s="3"/>
      <c r="P4" s="3"/>
      <c r="Q4" s="3"/>
      <c r="R4" s="3"/>
      <c r="S4" s="3"/>
      <c r="T4" s="3"/>
      <c r="U4" s="3"/>
      <c r="V4" s="3"/>
      <c r="W4" s="3"/>
      <c r="X4" s="3"/>
      <c r="Y4" s="3"/>
      <c r="Z4" s="3"/>
      <c r="BQ4" s="4"/>
    </row>
    <row r="5" spans="1:69" x14ac:dyDescent="0.3">
      <c r="A5" s="538" t="s">
        <v>127</v>
      </c>
      <c r="B5" s="539" t="s">
        <v>128</v>
      </c>
      <c r="C5" s="540" t="s">
        <v>129</v>
      </c>
      <c r="D5" s="542" t="s">
        <v>130</v>
      </c>
      <c r="E5" s="542"/>
      <c r="F5" s="542" t="s">
        <v>131</v>
      </c>
      <c r="G5" s="542"/>
      <c r="H5" s="542">
        <f>'Dati par projektu'!E13</f>
        <v>2024</v>
      </c>
      <c r="I5" s="542"/>
      <c r="J5" s="542">
        <f>IF(OR(H5&gt;='Dati par projektu'!$C$17,H5="X"),"X",H5+1)</f>
        <v>2025</v>
      </c>
      <c r="K5" s="542"/>
      <c r="L5" s="542">
        <f>IF(OR(J5&gt;='Dati par projektu'!$C$17,J5="X"),"X",J5+1)</f>
        <v>2026</v>
      </c>
      <c r="M5" s="542"/>
      <c r="N5" s="542">
        <f>IF(OR(L5&gt;='Dati par projektu'!$C$17,L5="X"),"X",L5+1)</f>
        <v>2027</v>
      </c>
      <c r="O5" s="542"/>
      <c r="P5" s="542">
        <f>IF(OR(N5&gt;='Dati par projektu'!$C$17,N5="X"),"X",N5+1)</f>
        <v>2028</v>
      </c>
      <c r="Q5" s="542"/>
      <c r="R5" s="542">
        <f>IF(OR(P5&gt;='Dati par projektu'!$C$17,P5="X"),"X",P5+1)</f>
        <v>2029</v>
      </c>
      <c r="S5" s="542"/>
      <c r="T5" s="542" t="str">
        <f>IF(OR(R5&gt;='Dati par projektu'!$C$17,R5="X"),"X",R5+1)</f>
        <v>X</v>
      </c>
      <c r="U5" s="542"/>
      <c r="V5" s="542" t="str">
        <f>IF(OR(T5&gt;='Dati par projektu'!$C$17,T5="X"),"X",T5+1)</f>
        <v>X</v>
      </c>
      <c r="W5" s="542"/>
      <c r="X5" s="542" t="str">
        <f>IF(OR(V5&gt;='Dati par projektu'!$C$17,V5="X"),"X",V5+1)</f>
        <v>X</v>
      </c>
      <c r="Y5" s="542"/>
      <c r="Z5" s="3"/>
      <c r="AE5" s="5"/>
      <c r="AF5" s="5"/>
      <c r="AG5" s="5"/>
      <c r="AH5" s="5"/>
      <c r="AI5" s="5"/>
      <c r="AJ5" s="5"/>
      <c r="AK5" s="5"/>
      <c r="AL5" s="5"/>
      <c r="AM5" s="5"/>
      <c r="AN5" s="5"/>
      <c r="AO5" s="5"/>
      <c r="AP5" s="5"/>
      <c r="AQ5" s="5"/>
      <c r="AR5" s="5"/>
      <c r="AS5" s="5"/>
      <c r="AT5" s="5"/>
      <c r="AV5" s="6">
        <v>0.55000000000000004</v>
      </c>
      <c r="BQ5" s="4"/>
    </row>
    <row r="6" spans="1:69" ht="27" customHeight="1" x14ac:dyDescent="0.3">
      <c r="A6" s="538"/>
      <c r="B6" s="539" t="s">
        <v>132</v>
      </c>
      <c r="C6" s="54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149</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150</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151</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152</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153</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9"/>
      <c r="B26" s="9" t="s">
        <v>156</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3">
      <c r="A27" s="486"/>
    </row>
    <row r="28" spans="1:46" s="3" customFormat="1" x14ac:dyDescent="0.3">
      <c r="A28" s="486"/>
    </row>
    <row r="29" spans="1:46" s="3" customFormat="1" x14ac:dyDescent="0.3">
      <c r="A29" s="486"/>
    </row>
    <row r="30" spans="1:46" s="3" customFormat="1" x14ac:dyDescent="0.3">
      <c r="A30" s="486"/>
    </row>
    <row r="31" spans="1:46" s="3" customFormat="1" x14ac:dyDescent="0.3">
      <c r="A31" s="486"/>
    </row>
    <row r="32" spans="1:46"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c r="A42" s="486"/>
    </row>
    <row r="43" spans="1:1" s="3" customFormat="1" x14ac:dyDescent="0.3">
      <c r="A43" s="486"/>
    </row>
    <row r="44" spans="1:1" s="3" customFormat="1" x14ac:dyDescent="0.3">
      <c r="A44" s="486"/>
    </row>
    <row r="45" spans="1:1" s="3" customFormat="1" x14ac:dyDescent="0.3">
      <c r="A45" s="486"/>
    </row>
    <row r="46" spans="1:1" s="3" customFormat="1" x14ac:dyDescent="0.3">
      <c r="A46" s="486"/>
    </row>
    <row r="47" spans="1:1" s="3" customFormat="1" x14ac:dyDescent="0.3">
      <c r="A47" s="486"/>
    </row>
    <row r="48" spans="1:1" s="3" customFormat="1" x14ac:dyDescent="0.3">
      <c r="A48" s="486"/>
    </row>
    <row r="49" spans="1:1" s="3" customFormat="1" x14ac:dyDescent="0.3">
      <c r="A49" s="486"/>
    </row>
    <row r="50" spans="1:1" s="3" customFormat="1" x14ac:dyDescent="0.3">
      <c r="A50" s="486"/>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N7" activePane="bottomRight" state="frozen"/>
      <selection pane="topRight" activeCell="H13" sqref="H13:Q13"/>
      <selection pane="bottomLeft" activeCell="H13" sqref="H13:Q13"/>
      <selection pane="bottomRight" activeCell="H13" sqref="H13:Q13"/>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35" t="s">
        <v>183</v>
      </c>
      <c r="B1" s="535"/>
      <c r="C1" s="495"/>
      <c r="D1" s="543" t="s">
        <v>184</v>
      </c>
      <c r="E1" s="543"/>
      <c r="F1" s="543"/>
      <c r="G1" s="543"/>
      <c r="H1" s="543"/>
      <c r="I1" s="543"/>
      <c r="J1" s="543"/>
      <c r="K1" s="543"/>
      <c r="L1" s="543"/>
      <c r="M1" s="543"/>
      <c r="N1" s="543"/>
      <c r="O1" s="543"/>
      <c r="P1" s="543"/>
      <c r="Q1" s="543"/>
      <c r="R1" s="543"/>
      <c r="S1" s="543"/>
      <c r="T1" s="543"/>
      <c r="U1" s="543"/>
      <c r="V1" s="54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6"/>
    </row>
    <row r="3" spans="1:69" s="3" customFormat="1" ht="18" x14ac:dyDescent="0.35">
      <c r="A3" s="486"/>
      <c r="B3" s="510" t="s">
        <v>169</v>
      </c>
      <c r="C3" s="99"/>
      <c r="D3" s="100"/>
      <c r="E3" s="100"/>
      <c r="F3" s="100"/>
      <c r="G3" s="511" t="s">
        <v>170</v>
      </c>
      <c r="H3" s="190"/>
      <c r="I3" s="100"/>
      <c r="J3" s="101"/>
    </row>
    <row r="4" spans="1:69" ht="24.9" customHeight="1" x14ac:dyDescent="0.4">
      <c r="A4" s="537" t="s">
        <v>126</v>
      </c>
      <c r="B4" s="537"/>
      <c r="C4" s="537"/>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38" t="s">
        <v>127</v>
      </c>
      <c r="B5" s="539" t="s">
        <v>128</v>
      </c>
      <c r="C5" s="540" t="s">
        <v>129</v>
      </c>
      <c r="D5" s="542" t="s">
        <v>130</v>
      </c>
      <c r="E5" s="542"/>
      <c r="F5" s="542" t="s">
        <v>131</v>
      </c>
      <c r="G5" s="542"/>
      <c r="H5" s="542">
        <f>'Dati par projektu'!E13</f>
        <v>2024</v>
      </c>
      <c r="I5" s="542"/>
      <c r="J5" s="542">
        <f>IF(OR(H5&gt;='Dati par projektu'!$C$17,H5="X"),"X",H5+1)</f>
        <v>2025</v>
      </c>
      <c r="K5" s="542"/>
      <c r="L5" s="542">
        <f>IF(OR(J5&gt;='Dati par projektu'!$C$17,J5="X"),"X",J5+1)</f>
        <v>2026</v>
      </c>
      <c r="M5" s="542"/>
      <c r="N5" s="542">
        <f>IF(OR(L5&gt;='Dati par projektu'!$C$17,L5="X"),"X",L5+1)</f>
        <v>2027</v>
      </c>
      <c r="O5" s="542"/>
      <c r="P5" s="542">
        <f>IF(OR(N5&gt;='Dati par projektu'!$C$17,N5="X"),"X",N5+1)</f>
        <v>2028</v>
      </c>
      <c r="Q5" s="542"/>
      <c r="R5" s="542">
        <f>IF(OR(P5&gt;='Dati par projektu'!$C$17,P5="X"),"X",P5+1)</f>
        <v>2029</v>
      </c>
      <c r="S5" s="542"/>
      <c r="T5" s="542" t="str">
        <f>IF(OR(R5&gt;='Dati par projektu'!$C$17,R5="X"),"X",R5+1)</f>
        <v>X</v>
      </c>
      <c r="U5" s="542"/>
      <c r="V5" s="542" t="str">
        <f>IF(OR(T5&gt;='Dati par projektu'!$C$17,T5="X"),"X",T5+1)</f>
        <v>X</v>
      </c>
      <c r="W5" s="542"/>
      <c r="X5" s="542" t="str">
        <f>IF(OR(V5&gt;='Dati par projektu'!$C$17,V5="X"),"X",V5+1)</f>
        <v>X</v>
      </c>
      <c r="Y5" s="542"/>
      <c r="Z5" s="3"/>
      <c r="AE5" s="5"/>
      <c r="AF5" s="5"/>
      <c r="AG5" s="5"/>
      <c r="AH5" s="5"/>
      <c r="AI5" s="5"/>
      <c r="AJ5" s="5"/>
      <c r="AK5" s="5"/>
      <c r="AL5" s="5"/>
      <c r="AM5" s="5"/>
      <c r="AN5" s="5"/>
      <c r="AO5" s="5"/>
      <c r="AP5" s="5"/>
      <c r="AQ5" s="5"/>
      <c r="AR5" s="5"/>
      <c r="AS5" s="5"/>
      <c r="AT5" s="5"/>
      <c r="AV5" s="6">
        <v>0.55000000000000004</v>
      </c>
      <c r="BQ5" s="4"/>
    </row>
    <row r="6" spans="1:69" ht="27" customHeight="1" x14ac:dyDescent="0.3">
      <c r="A6" s="538"/>
      <c r="B6" s="539" t="s">
        <v>132</v>
      </c>
      <c r="C6" s="54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137</v>
      </c>
      <c r="C7" s="186">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86">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139</v>
      </c>
      <c r="C9" s="186">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140</v>
      </c>
      <c r="C10" s="186">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141</v>
      </c>
      <c r="C11" s="186">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142</v>
      </c>
      <c r="C12" s="186">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143</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3">
      <c r="A14" s="11" t="s">
        <v>144</v>
      </c>
      <c r="B14" s="12" t="s">
        <v>159</v>
      </c>
      <c r="C14" s="186">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3">
      <c r="A15" s="11" t="s">
        <v>145</v>
      </c>
      <c r="B15" s="12" t="s">
        <v>160</v>
      </c>
      <c r="C15" s="186">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146</v>
      </c>
      <c r="C16" s="186">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3">
      <c r="A17" s="8">
        <v>9</v>
      </c>
      <c r="B17" s="9" t="s">
        <v>147</v>
      </c>
      <c r="C17" s="186">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3">
      <c r="A18" s="8">
        <v>10</v>
      </c>
      <c r="B18" s="9" t="s">
        <v>148</v>
      </c>
      <c r="C18" s="186">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161</v>
      </c>
      <c r="C19" s="186">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3">
      <c r="A20" s="8">
        <v>12</v>
      </c>
      <c r="B20" s="9" t="s">
        <v>150</v>
      </c>
      <c r="C20" s="186">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3">
      <c r="A21" s="8">
        <v>13</v>
      </c>
      <c r="B21" s="9" t="s">
        <v>151</v>
      </c>
      <c r="C21" s="186">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3">
      <c r="A22" s="8">
        <v>14</v>
      </c>
      <c r="B22" s="9" t="s">
        <v>152</v>
      </c>
      <c r="C22" s="186">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3">
      <c r="A23" s="8">
        <v>15</v>
      </c>
      <c r="B23" s="9" t="s">
        <v>153</v>
      </c>
      <c r="C23" s="186">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3">
      <c r="A24" s="489"/>
      <c r="B24" s="9" t="s">
        <v>154</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9"/>
      <c r="B26" s="9" t="s">
        <v>156</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3">
      <c r="A27" s="489"/>
      <c r="B27" s="9" t="s">
        <v>162</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3">
      <c r="A28" s="489"/>
      <c r="B28" s="9" t="s">
        <v>163</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3">
      <c r="A29" s="486"/>
    </row>
    <row r="30" spans="1:69" s="3" customFormat="1" x14ac:dyDescent="0.3">
      <c r="A30" s="486"/>
    </row>
    <row r="31" spans="1:69" s="3" customFormat="1" x14ac:dyDescent="0.3">
      <c r="A31" s="486"/>
    </row>
    <row r="32" spans="1:69"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c r="A42" s="486"/>
    </row>
    <row r="43" spans="1:1" s="3" customFormat="1" x14ac:dyDescent="0.3">
      <c r="A43" s="486"/>
    </row>
    <row r="44" spans="1:1" s="3" customFormat="1" x14ac:dyDescent="0.3">
      <c r="A44" s="486"/>
    </row>
    <row r="45" spans="1:1" s="3" customFormat="1" x14ac:dyDescent="0.3">
      <c r="A45" s="486"/>
    </row>
    <row r="46" spans="1:1" s="3" customFormat="1" x14ac:dyDescent="0.3">
      <c r="A46" s="486"/>
    </row>
    <row r="47" spans="1:1" s="3" customFormat="1" x14ac:dyDescent="0.3">
      <c r="A47" s="486"/>
    </row>
    <row r="48" spans="1:1" s="3" customFormat="1" x14ac:dyDescent="0.3">
      <c r="A48" s="486"/>
    </row>
    <row r="49" spans="1:1" s="3" customFormat="1" x14ac:dyDescent="0.3">
      <c r="A49" s="486"/>
    </row>
    <row r="50" spans="1:1" s="3" customFormat="1" x14ac:dyDescent="0.3">
      <c r="A50" s="486"/>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P7" activePane="bottomRight" state="frozen"/>
      <selection pane="topRight" activeCell="H13" sqref="H13:Q13"/>
      <selection pane="bottomLeft" activeCell="H13" sqref="H13:Q13"/>
      <selection pane="bottomRight" activeCell="H13" sqref="H13:Q13"/>
    </sheetView>
  </sheetViews>
  <sheetFormatPr defaultColWidth="9.109375" defaultRowHeight="13.8" x14ac:dyDescent="0.3"/>
  <cols>
    <col min="1" max="1" width="5.44140625" style="166" customWidth="1"/>
    <col min="2" max="2" width="64.109375" style="166" customWidth="1"/>
    <col min="3" max="3" width="14.5546875" style="166" customWidth="1"/>
    <col min="4" max="4" width="14.33203125" style="166" customWidth="1"/>
    <col min="5" max="5" width="9.44140625" style="166" customWidth="1"/>
    <col min="6" max="13" width="13.88671875" style="166" customWidth="1"/>
    <col min="14" max="14" width="11.33203125" style="166" customWidth="1"/>
    <col min="15" max="19" width="14" style="166" customWidth="1"/>
    <col min="20" max="20" width="11.33203125" style="166" customWidth="1"/>
    <col min="21" max="25" width="14" style="166" customWidth="1"/>
    <col min="26" max="26" width="11.33203125" style="166" customWidth="1"/>
    <col min="27" max="69" width="9.109375" style="165"/>
    <col min="70" max="16384" width="9.109375" style="166"/>
  </cols>
  <sheetData>
    <row r="1" spans="1:69" s="163" customFormat="1" ht="27" customHeight="1" x14ac:dyDescent="0.3">
      <c r="A1" s="550" t="s">
        <v>185</v>
      </c>
      <c r="B1" s="550"/>
      <c r="C1" s="188"/>
      <c r="D1" s="543" t="s">
        <v>184</v>
      </c>
      <c r="E1" s="543"/>
      <c r="F1" s="543"/>
      <c r="G1" s="543"/>
      <c r="H1" s="543"/>
      <c r="I1" s="543"/>
      <c r="J1" s="543"/>
      <c r="K1" s="543"/>
      <c r="L1" s="543"/>
      <c r="M1" s="543"/>
      <c r="N1" s="543"/>
      <c r="O1" s="543"/>
      <c r="P1" s="543"/>
      <c r="Q1" s="543"/>
      <c r="R1" s="543"/>
      <c r="S1" s="543"/>
      <c r="T1" s="543"/>
      <c r="U1" s="543"/>
      <c r="V1" s="543"/>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x14ac:dyDescent="0.3">
      <c r="A2" s="164"/>
    </row>
    <row r="3" spans="1:69" s="165" customFormat="1" ht="18" x14ac:dyDescent="0.35">
      <c r="A3" s="164"/>
      <c r="B3" s="189" t="s">
        <v>186</v>
      </c>
      <c r="C3" s="99"/>
      <c r="D3" s="100"/>
      <c r="E3" s="100"/>
      <c r="F3" s="100"/>
      <c r="G3" s="506"/>
      <c r="H3" s="190"/>
      <c r="I3" s="100"/>
      <c r="J3" s="101"/>
    </row>
    <row r="4" spans="1:69" ht="24.9" customHeight="1" x14ac:dyDescent="0.4">
      <c r="A4" s="551" t="s">
        <v>126</v>
      </c>
      <c r="B4" s="551"/>
      <c r="C4" s="551"/>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x14ac:dyDescent="0.3">
      <c r="A5" s="552" t="s">
        <v>127</v>
      </c>
      <c r="B5" s="553" t="s">
        <v>128</v>
      </c>
      <c r="C5" s="554" t="s">
        <v>129</v>
      </c>
      <c r="D5" s="549" t="s">
        <v>130</v>
      </c>
      <c r="E5" s="549"/>
      <c r="F5" s="549" t="s">
        <v>131</v>
      </c>
      <c r="G5" s="549"/>
      <c r="H5" s="549">
        <f>'Dati par projektu'!E13</f>
        <v>2024</v>
      </c>
      <c r="I5" s="549"/>
      <c r="J5" s="549">
        <f>IF(OR(H5&gt;='Dati par projektu'!$C$17,H5="X"),"X",H5+1)</f>
        <v>2025</v>
      </c>
      <c r="K5" s="549"/>
      <c r="L5" s="549">
        <f>IF(OR(J5&gt;='Dati par projektu'!$C$17,J5="X"),"X",J5+1)</f>
        <v>2026</v>
      </c>
      <c r="M5" s="549"/>
      <c r="N5" s="549">
        <f>IF(OR(L5&gt;='Dati par projektu'!$C$17,L5="X"),"X",L5+1)</f>
        <v>2027</v>
      </c>
      <c r="O5" s="549"/>
      <c r="P5" s="549">
        <f>IF(OR(N5&gt;='Dati par projektu'!$C$17,N5="X"),"X",N5+1)</f>
        <v>2028</v>
      </c>
      <c r="Q5" s="549"/>
      <c r="R5" s="549">
        <f>IF(OR(P5&gt;='Dati par projektu'!$C$17,P5="X"),"X",P5+1)</f>
        <v>2029</v>
      </c>
      <c r="S5" s="549"/>
      <c r="T5" s="549" t="str">
        <f>IF(OR(R5&gt;='Dati par projektu'!$C$17,R5="X"),"X",R5+1)</f>
        <v>X</v>
      </c>
      <c r="U5" s="549"/>
      <c r="V5" s="549" t="str">
        <f>IF(OR(T5&gt;='Dati par projektu'!$C$17,T5="X"),"X",T5+1)</f>
        <v>X</v>
      </c>
      <c r="W5" s="549"/>
      <c r="X5" s="549" t="str">
        <f>IF(OR(V5&gt;='Dati par projektu'!$C$17,V5="X"),"X",V5+1)</f>
        <v>X</v>
      </c>
      <c r="Y5" s="549"/>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x14ac:dyDescent="0.3">
      <c r="A6" s="552"/>
      <c r="B6" s="553" t="s">
        <v>132</v>
      </c>
      <c r="C6" s="555"/>
      <c r="D6" s="169" t="s">
        <v>133</v>
      </c>
      <c r="E6" s="169"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165"/>
      <c r="AE6" s="167"/>
      <c r="AF6" s="167"/>
      <c r="AG6" s="167"/>
      <c r="AH6" s="167"/>
      <c r="AI6" s="167"/>
      <c r="AJ6" s="167"/>
      <c r="AK6" s="167"/>
      <c r="AL6" s="167"/>
      <c r="AM6" s="167"/>
      <c r="AN6" s="167"/>
      <c r="AO6" s="167"/>
      <c r="AP6" s="167"/>
      <c r="AQ6" s="167"/>
      <c r="AR6" s="167"/>
      <c r="AS6" s="167"/>
      <c r="AT6" s="167"/>
      <c r="AV6" s="168">
        <v>0.45</v>
      </c>
      <c r="BQ6" s="166"/>
    </row>
    <row r="7" spans="1:69" x14ac:dyDescent="0.3">
      <c r="A7" s="170">
        <v>1</v>
      </c>
      <c r="B7" s="171" t="s">
        <v>137</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x14ac:dyDescent="0.3">
      <c r="A8" s="170">
        <v>2</v>
      </c>
      <c r="B8" s="171" t="s">
        <v>138</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x14ac:dyDescent="0.3">
      <c r="A9" s="170">
        <v>3</v>
      </c>
      <c r="B9" s="171" t="s">
        <v>139</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x14ac:dyDescent="0.3">
      <c r="A10" s="170">
        <v>4</v>
      </c>
      <c r="B10" s="171" t="s">
        <v>140</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x14ac:dyDescent="0.3">
      <c r="A11" s="170">
        <v>5</v>
      </c>
      <c r="B11" s="171" t="s">
        <v>141</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x14ac:dyDescent="0.3">
      <c r="A12" s="170">
        <v>6</v>
      </c>
      <c r="B12" s="171" t="s">
        <v>142</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x14ac:dyDescent="0.3">
      <c r="A13" s="170">
        <v>7</v>
      </c>
      <c r="B13" s="171" t="s">
        <v>143</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x14ac:dyDescent="0.3">
      <c r="A14" s="177" t="s">
        <v>144</v>
      </c>
      <c r="B14" s="178" t="s">
        <v>159</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x14ac:dyDescent="0.3">
      <c r="A15" s="177" t="s">
        <v>145</v>
      </c>
      <c r="B15" s="12" t="s">
        <v>160</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x14ac:dyDescent="0.3">
      <c r="A16" s="170">
        <v>8</v>
      </c>
      <c r="B16" s="171" t="s">
        <v>146</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x14ac:dyDescent="0.3">
      <c r="A17" s="170">
        <v>9</v>
      </c>
      <c r="B17" s="171" t="s">
        <v>147</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x14ac:dyDescent="0.3">
      <c r="A18" s="170">
        <v>10</v>
      </c>
      <c r="B18" s="171" t="s">
        <v>148</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7.6" x14ac:dyDescent="0.3">
      <c r="A19" s="170">
        <v>11</v>
      </c>
      <c r="B19" s="171" t="s">
        <v>161</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x14ac:dyDescent="0.3">
      <c r="A20" s="170">
        <v>12</v>
      </c>
      <c r="B20" s="171" t="s">
        <v>150</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x14ac:dyDescent="0.3">
      <c r="A21" s="170">
        <v>13</v>
      </c>
      <c r="B21" s="171" t="s">
        <v>151</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x14ac:dyDescent="0.3">
      <c r="A22" s="170">
        <v>14</v>
      </c>
      <c r="B22" s="171" t="s">
        <v>152</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x14ac:dyDescent="0.3">
      <c r="A23" s="170">
        <v>15</v>
      </c>
      <c r="B23" s="171" t="s">
        <v>153</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x14ac:dyDescent="0.3">
      <c r="A24" s="181"/>
      <c r="B24" s="171" t="s">
        <v>154</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x14ac:dyDescent="0.3">
      <c r="A25" s="181"/>
      <c r="B25" s="171" t="s">
        <v>155</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x14ac:dyDescent="0.3">
      <c r="A26" s="181"/>
      <c r="B26" s="171" t="s">
        <v>156</v>
      </c>
      <c r="C26" s="183"/>
      <c r="D26" s="184"/>
      <c r="E26" s="182"/>
      <c r="F26" s="185"/>
      <c r="G26" s="185"/>
      <c r="H26" s="174">
        <f>H24-H23</f>
        <v>0</v>
      </c>
      <c r="I26" s="174">
        <f>I24-I23-I25</f>
        <v>0</v>
      </c>
      <c r="J26" s="174">
        <f t="shared" ref="J26:Y26" si="7">J24-J23</f>
        <v>0</v>
      </c>
      <c r="K26" s="174">
        <f>K24-K23-K25</f>
        <v>0</v>
      </c>
      <c r="L26" s="174">
        <f t="shared" si="7"/>
        <v>0</v>
      </c>
      <c r="M26" s="174">
        <f>M24-M23-M25</f>
        <v>0</v>
      </c>
      <c r="N26" s="174">
        <f t="shared" si="7"/>
        <v>0</v>
      </c>
      <c r="O26" s="174">
        <f t="shared" si="7"/>
        <v>0</v>
      </c>
      <c r="P26" s="174">
        <f t="shared" si="7"/>
        <v>0</v>
      </c>
      <c r="Q26" s="174">
        <f t="shared" si="7"/>
        <v>0</v>
      </c>
      <c r="R26" s="174">
        <f t="shared" si="7"/>
        <v>0</v>
      </c>
      <c r="S26" s="174">
        <f t="shared" si="7"/>
        <v>0</v>
      </c>
      <c r="T26" s="174">
        <f t="shared" si="7"/>
        <v>0</v>
      </c>
      <c r="U26" s="174">
        <f t="shared" si="7"/>
        <v>0</v>
      </c>
      <c r="V26" s="174">
        <f t="shared" si="7"/>
        <v>0</v>
      </c>
      <c r="W26" s="174">
        <f t="shared" si="7"/>
        <v>0</v>
      </c>
      <c r="X26" s="174">
        <f t="shared" si="7"/>
        <v>0</v>
      </c>
      <c r="Y26" s="174">
        <f t="shared" si="7"/>
        <v>0</v>
      </c>
      <c r="AE26" s="167"/>
      <c r="AF26" s="167"/>
      <c r="AG26" s="167"/>
      <c r="AH26" s="167"/>
      <c r="AI26" s="167"/>
      <c r="AJ26" s="167"/>
      <c r="AK26" s="167"/>
      <c r="AL26" s="167"/>
      <c r="AM26" s="167"/>
      <c r="AN26" s="167"/>
      <c r="AO26" s="167"/>
      <c r="AP26" s="167"/>
      <c r="AQ26" s="167"/>
      <c r="AR26" s="167"/>
      <c r="AS26" s="167"/>
      <c r="AT26" s="167"/>
    </row>
    <row r="27" spans="1:69" x14ac:dyDescent="0.3">
      <c r="A27" s="181"/>
      <c r="B27" s="171" t="s">
        <v>162</v>
      </c>
      <c r="C27" s="183"/>
      <c r="D27" s="184"/>
      <c r="E27" s="182"/>
      <c r="F27" s="185"/>
      <c r="G27" s="185"/>
      <c r="H27" s="174">
        <f t="shared" ref="H27:Y27" si="8">H24-H14-H19</f>
        <v>0</v>
      </c>
      <c r="I27" s="174">
        <f t="shared" si="8"/>
        <v>0</v>
      </c>
      <c r="J27" s="174">
        <f t="shared" si="8"/>
        <v>0</v>
      </c>
      <c r="K27" s="174">
        <f t="shared" si="8"/>
        <v>0</v>
      </c>
      <c r="L27" s="174">
        <f t="shared" si="8"/>
        <v>0</v>
      </c>
      <c r="M27" s="174">
        <f t="shared" si="8"/>
        <v>0</v>
      </c>
      <c r="N27" s="174">
        <f t="shared" si="8"/>
        <v>0</v>
      </c>
      <c r="O27" s="174">
        <f t="shared" si="8"/>
        <v>0</v>
      </c>
      <c r="P27" s="174">
        <f t="shared" si="8"/>
        <v>0</v>
      </c>
      <c r="Q27" s="174">
        <f t="shared" si="8"/>
        <v>0</v>
      </c>
      <c r="R27" s="174">
        <f t="shared" si="8"/>
        <v>0</v>
      </c>
      <c r="S27" s="174">
        <f t="shared" si="8"/>
        <v>0</v>
      </c>
      <c r="T27" s="174">
        <f t="shared" si="8"/>
        <v>0</v>
      </c>
      <c r="U27" s="174">
        <f t="shared" si="8"/>
        <v>0</v>
      </c>
      <c r="V27" s="174">
        <f t="shared" si="8"/>
        <v>0</v>
      </c>
      <c r="W27" s="174">
        <f t="shared" si="8"/>
        <v>0</v>
      </c>
      <c r="X27" s="174">
        <f t="shared" si="8"/>
        <v>0</v>
      </c>
      <c r="Y27" s="174">
        <f t="shared" si="8"/>
        <v>0</v>
      </c>
      <c r="Z27" s="165"/>
      <c r="AE27" s="167"/>
      <c r="AF27" s="167"/>
      <c r="AG27" s="167"/>
      <c r="AH27" s="167"/>
      <c r="AI27" s="167"/>
      <c r="AJ27" s="167"/>
      <c r="AK27" s="167"/>
      <c r="AL27" s="167"/>
      <c r="AM27" s="167"/>
      <c r="AN27" s="167"/>
      <c r="AO27" s="167"/>
      <c r="AP27" s="167"/>
      <c r="AQ27" s="167"/>
      <c r="AR27" s="167"/>
      <c r="AS27" s="167"/>
      <c r="AT27" s="167"/>
      <c r="BQ27" s="166"/>
    </row>
    <row r="28" spans="1:69" x14ac:dyDescent="0.3">
      <c r="A28" s="181"/>
      <c r="B28" s="171" t="s">
        <v>163</v>
      </c>
      <c r="C28" s="183"/>
      <c r="D28" s="184"/>
      <c r="E28" s="182"/>
      <c r="F28" s="185"/>
      <c r="G28" s="185"/>
      <c r="H28" s="174">
        <f t="shared" ref="H28:Y28" si="9">H14+H19</f>
        <v>0</v>
      </c>
      <c r="I28" s="174">
        <f t="shared" si="9"/>
        <v>0</v>
      </c>
      <c r="J28" s="174">
        <f t="shared" si="9"/>
        <v>0</v>
      </c>
      <c r="K28" s="174">
        <f t="shared" si="9"/>
        <v>0</v>
      </c>
      <c r="L28" s="174">
        <f t="shared" si="9"/>
        <v>0</v>
      </c>
      <c r="M28" s="174">
        <f t="shared" si="9"/>
        <v>0</v>
      </c>
      <c r="N28" s="174">
        <f t="shared" si="9"/>
        <v>0</v>
      </c>
      <c r="O28" s="174">
        <f t="shared" si="9"/>
        <v>0</v>
      </c>
      <c r="P28" s="174">
        <f t="shared" si="9"/>
        <v>0</v>
      </c>
      <c r="Q28" s="174">
        <f t="shared" si="9"/>
        <v>0</v>
      </c>
      <c r="R28" s="174">
        <f t="shared" si="9"/>
        <v>0</v>
      </c>
      <c r="S28" s="174">
        <f t="shared" si="9"/>
        <v>0</v>
      </c>
      <c r="T28" s="174">
        <f t="shared" si="9"/>
        <v>0</v>
      </c>
      <c r="U28" s="174">
        <f t="shared" si="9"/>
        <v>0</v>
      </c>
      <c r="V28" s="174">
        <f t="shared" si="9"/>
        <v>0</v>
      </c>
      <c r="W28" s="174">
        <f t="shared" si="9"/>
        <v>0</v>
      </c>
      <c r="X28" s="174">
        <f t="shared" si="9"/>
        <v>0</v>
      </c>
      <c r="Y28" s="174">
        <f t="shared" si="9"/>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x14ac:dyDescent="0.3">
      <c r="A29" s="164"/>
    </row>
    <row r="30" spans="1:69" s="165" customFormat="1" x14ac:dyDescent="0.3">
      <c r="A30" s="164"/>
    </row>
    <row r="31" spans="1:69" s="165" customFormat="1" x14ac:dyDescent="0.3">
      <c r="A31" s="164"/>
    </row>
    <row r="32" spans="1:69" s="165" customFormat="1" x14ac:dyDescent="0.3">
      <c r="A32" s="164"/>
    </row>
    <row r="33" spans="1:1" s="165" customFormat="1" x14ac:dyDescent="0.3">
      <c r="A33" s="164"/>
    </row>
    <row r="34" spans="1:1" s="165" customFormat="1" x14ac:dyDescent="0.3">
      <c r="A34" s="164"/>
    </row>
    <row r="35" spans="1:1" s="165" customFormat="1" x14ac:dyDescent="0.3">
      <c r="A35" s="164"/>
    </row>
    <row r="36" spans="1:1" s="165" customFormat="1" x14ac:dyDescent="0.3">
      <c r="A36" s="164"/>
    </row>
    <row r="37" spans="1:1" s="165" customFormat="1" x14ac:dyDescent="0.3">
      <c r="A37" s="164"/>
    </row>
    <row r="38" spans="1:1" s="165" customFormat="1" x14ac:dyDescent="0.3">
      <c r="A38" s="164"/>
    </row>
    <row r="39" spans="1:1" s="165" customFormat="1" x14ac:dyDescent="0.3">
      <c r="A39" s="164"/>
    </row>
    <row r="40" spans="1:1" s="165" customFormat="1" x14ac:dyDescent="0.3">
      <c r="A40" s="164"/>
    </row>
    <row r="41" spans="1:1" s="165" customFormat="1" x14ac:dyDescent="0.3">
      <c r="A41" s="164"/>
    </row>
    <row r="42" spans="1:1" s="165" customFormat="1" x14ac:dyDescent="0.3">
      <c r="A42" s="164"/>
    </row>
    <row r="43" spans="1:1" s="165" customFormat="1" x14ac:dyDescent="0.3">
      <c r="A43" s="164"/>
    </row>
    <row r="44" spans="1:1" s="165" customFormat="1" x14ac:dyDescent="0.3">
      <c r="A44" s="164"/>
    </row>
    <row r="45" spans="1:1" s="165" customFormat="1" x14ac:dyDescent="0.3">
      <c r="A45" s="164"/>
    </row>
    <row r="46" spans="1:1" s="165" customFormat="1" x14ac:dyDescent="0.3">
      <c r="A46" s="164"/>
    </row>
    <row r="47" spans="1:1" s="165" customFormat="1" x14ac:dyDescent="0.3">
      <c r="A47" s="164"/>
    </row>
    <row r="48" spans="1:1" s="165" customFormat="1" x14ac:dyDescent="0.3">
      <c r="A48" s="164"/>
    </row>
    <row r="49" spans="1:1" s="165" customFormat="1" x14ac:dyDescent="0.3">
      <c r="A49" s="164"/>
    </row>
    <row r="50" spans="1:1" s="165" customFormat="1" x14ac:dyDescent="0.3">
      <c r="A50" s="164"/>
    </row>
    <row r="51" spans="1:1" s="165" customFormat="1" x14ac:dyDescent="0.3"/>
    <row r="52" spans="1:1" s="165" customFormat="1" x14ac:dyDescent="0.3"/>
    <row r="53" spans="1:1" s="165" customFormat="1" x14ac:dyDescent="0.3"/>
    <row r="54" spans="1:1" s="165" customFormat="1" x14ac:dyDescent="0.3"/>
    <row r="55" spans="1:1" s="165" customFormat="1" x14ac:dyDescent="0.3"/>
    <row r="56" spans="1:1" s="165" customFormat="1" x14ac:dyDescent="0.3"/>
    <row r="57" spans="1:1" s="165" customFormat="1" x14ac:dyDescent="0.3"/>
    <row r="58" spans="1:1" s="165" customFormat="1" x14ac:dyDescent="0.3"/>
    <row r="59" spans="1:1" s="165" customFormat="1" x14ac:dyDescent="0.3"/>
    <row r="60" spans="1:1" s="165" customFormat="1" x14ac:dyDescent="0.3"/>
    <row r="61" spans="1:1" s="165" customFormat="1" x14ac:dyDescent="0.3"/>
    <row r="62" spans="1:1" s="165" customFormat="1" x14ac:dyDescent="0.3"/>
    <row r="63" spans="1:1" s="165" customFormat="1" x14ac:dyDescent="0.3"/>
    <row r="64" spans="1:1" s="165" customFormat="1" x14ac:dyDescent="0.3"/>
    <row r="65" s="165" customFormat="1" x14ac:dyDescent="0.3"/>
    <row r="66" s="165" customFormat="1" x14ac:dyDescent="0.3"/>
    <row r="67" s="165" customFormat="1" x14ac:dyDescent="0.3"/>
    <row r="68" s="165" customFormat="1" x14ac:dyDescent="0.3"/>
    <row r="69" s="165" customFormat="1" x14ac:dyDescent="0.3"/>
    <row r="70" s="165" customFormat="1" x14ac:dyDescent="0.3"/>
    <row r="71" s="165" customFormat="1" x14ac:dyDescent="0.3"/>
    <row r="72" s="165" customFormat="1" x14ac:dyDescent="0.3"/>
    <row r="73" s="165" customFormat="1" x14ac:dyDescent="0.3"/>
    <row r="74" s="165" customFormat="1" x14ac:dyDescent="0.3"/>
    <row r="75" s="165" customFormat="1" x14ac:dyDescent="0.3"/>
    <row r="76" s="165" customFormat="1" x14ac:dyDescent="0.3"/>
    <row r="77" s="165" customFormat="1" x14ac:dyDescent="0.3"/>
    <row r="78" s="165" customFormat="1" x14ac:dyDescent="0.3"/>
    <row r="79" s="165" customFormat="1" x14ac:dyDescent="0.3"/>
    <row r="80" s="165" customFormat="1" x14ac:dyDescent="0.3"/>
    <row r="81" s="165" customFormat="1" x14ac:dyDescent="0.3"/>
    <row r="82" s="165" customFormat="1" x14ac:dyDescent="0.3"/>
    <row r="83" s="165" customFormat="1" x14ac:dyDescent="0.3"/>
    <row r="84" s="165" customFormat="1" x14ac:dyDescent="0.3"/>
    <row r="85" s="165" customFormat="1" x14ac:dyDescent="0.3"/>
    <row r="86" s="165" customFormat="1" x14ac:dyDescent="0.3"/>
    <row r="87" s="165" customFormat="1" x14ac:dyDescent="0.3"/>
    <row r="88" s="165" customFormat="1" x14ac:dyDescent="0.3"/>
    <row r="89" s="165" customFormat="1" x14ac:dyDescent="0.3"/>
    <row r="90" s="165" customFormat="1" x14ac:dyDescent="0.3"/>
    <row r="91" s="165" customFormat="1" x14ac:dyDescent="0.3"/>
    <row r="92" s="165" customFormat="1" x14ac:dyDescent="0.3"/>
    <row r="93" s="165" customFormat="1" x14ac:dyDescent="0.3"/>
    <row r="94" s="165" customFormat="1" x14ac:dyDescent="0.3"/>
    <row r="95" s="165" customFormat="1" x14ac:dyDescent="0.3"/>
    <row r="96" s="165" customFormat="1" x14ac:dyDescent="0.3"/>
    <row r="97" s="165" customFormat="1" x14ac:dyDescent="0.3"/>
    <row r="98" s="165" customFormat="1" x14ac:dyDescent="0.3"/>
    <row r="99" s="165" customFormat="1" x14ac:dyDescent="0.3"/>
    <row r="100" s="165" customFormat="1" x14ac:dyDescent="0.3"/>
    <row r="101" s="165" customFormat="1" x14ac:dyDescent="0.3"/>
    <row r="102" s="165" customFormat="1" x14ac:dyDescent="0.3"/>
    <row r="103" s="165" customFormat="1" x14ac:dyDescent="0.3"/>
    <row r="104" s="165" customFormat="1" x14ac:dyDescent="0.3"/>
    <row r="105" s="165" customFormat="1" x14ac:dyDescent="0.3"/>
    <row r="106" s="165" customFormat="1" x14ac:dyDescent="0.3"/>
    <row r="107" s="165" customFormat="1" x14ac:dyDescent="0.3"/>
    <row r="108" s="165" customFormat="1" x14ac:dyDescent="0.3"/>
    <row r="109" s="165" customFormat="1" x14ac:dyDescent="0.3"/>
    <row r="110" s="165" customFormat="1" x14ac:dyDescent="0.3"/>
    <row r="111" s="165" customFormat="1" x14ac:dyDescent="0.3"/>
    <row r="112" s="165" customFormat="1" x14ac:dyDescent="0.3"/>
    <row r="113" s="165" customFormat="1" x14ac:dyDescent="0.3"/>
    <row r="114" s="165" customFormat="1" x14ac:dyDescent="0.3"/>
    <row r="115" s="165" customFormat="1" x14ac:dyDescent="0.3"/>
    <row r="116" s="165" customFormat="1" x14ac:dyDescent="0.3"/>
    <row r="117" s="165" customFormat="1" x14ac:dyDescent="0.3"/>
    <row r="118" s="165" customFormat="1" x14ac:dyDescent="0.3"/>
    <row r="119" s="165" customFormat="1" x14ac:dyDescent="0.3"/>
    <row r="120" s="165" customFormat="1" x14ac:dyDescent="0.3"/>
    <row r="121" s="165" customFormat="1" x14ac:dyDescent="0.3"/>
    <row r="122" s="165" customFormat="1" x14ac:dyDescent="0.3"/>
    <row r="123" s="165" customFormat="1" x14ac:dyDescent="0.3"/>
    <row r="124" s="165" customFormat="1" x14ac:dyDescent="0.3"/>
    <row r="125" s="165" customFormat="1" x14ac:dyDescent="0.3"/>
    <row r="126" s="165" customFormat="1" x14ac:dyDescent="0.3"/>
    <row r="127" s="165" customFormat="1" x14ac:dyDescent="0.3"/>
    <row r="128" s="165" customFormat="1" x14ac:dyDescent="0.3"/>
    <row r="129" s="165" customFormat="1" x14ac:dyDescent="0.3"/>
    <row r="130" s="165" customFormat="1" x14ac:dyDescent="0.3"/>
    <row r="131" s="165" customFormat="1" x14ac:dyDescent="0.3"/>
    <row r="132" s="165" customFormat="1" x14ac:dyDescent="0.3"/>
    <row r="133" s="165" customFormat="1" x14ac:dyDescent="0.3"/>
    <row r="134" s="165" customFormat="1" x14ac:dyDescent="0.3"/>
    <row r="135" s="165" customFormat="1" x14ac:dyDescent="0.3"/>
    <row r="136" s="165" customFormat="1" x14ac:dyDescent="0.3"/>
    <row r="137" s="165" customFormat="1" x14ac:dyDescent="0.3"/>
    <row r="138" s="165" customFormat="1" x14ac:dyDescent="0.3"/>
    <row r="139" s="165" customFormat="1" x14ac:dyDescent="0.3"/>
    <row r="140" s="165" customFormat="1" x14ac:dyDescent="0.3"/>
    <row r="141" s="165" customFormat="1" x14ac:dyDescent="0.3"/>
    <row r="142" s="165" customFormat="1" x14ac:dyDescent="0.3"/>
    <row r="143" s="165" customFormat="1" x14ac:dyDescent="0.3"/>
    <row r="144" s="165" customFormat="1" x14ac:dyDescent="0.3"/>
    <row r="145" s="165" customFormat="1" x14ac:dyDescent="0.3"/>
    <row r="146" s="165" customFormat="1" x14ac:dyDescent="0.3"/>
    <row r="147" s="165" customFormat="1" x14ac:dyDescent="0.3"/>
    <row r="148" s="165" customFormat="1" x14ac:dyDescent="0.3"/>
    <row r="149" s="165" customFormat="1" x14ac:dyDescent="0.3"/>
    <row r="150" s="165" customFormat="1" x14ac:dyDescent="0.3"/>
    <row r="151" s="165" customFormat="1" x14ac:dyDescent="0.3"/>
    <row r="152" s="165" customFormat="1" x14ac:dyDescent="0.3"/>
    <row r="153" s="165" customFormat="1" x14ac:dyDescent="0.3"/>
    <row r="154" s="165" customFormat="1" x14ac:dyDescent="0.3"/>
    <row r="155" s="165" customFormat="1" x14ac:dyDescent="0.3"/>
    <row r="156" s="165" customFormat="1" x14ac:dyDescent="0.3"/>
    <row r="157" s="165" customFormat="1" x14ac:dyDescent="0.3"/>
    <row r="158" s="165" customFormat="1" x14ac:dyDescent="0.3"/>
    <row r="159" s="165" customFormat="1" x14ac:dyDescent="0.3"/>
    <row r="160" s="165" customFormat="1" x14ac:dyDescent="0.3"/>
    <row r="161" s="165" customFormat="1" x14ac:dyDescent="0.3"/>
    <row r="162" s="165" customFormat="1" x14ac:dyDescent="0.3"/>
    <row r="163" s="165" customFormat="1" x14ac:dyDescent="0.3"/>
    <row r="164" s="165" customFormat="1" x14ac:dyDescent="0.3"/>
    <row r="165" s="165" customFormat="1" x14ac:dyDescent="0.3"/>
    <row r="166" s="165" customFormat="1" x14ac:dyDescent="0.3"/>
    <row r="167" s="165" customFormat="1" x14ac:dyDescent="0.3"/>
    <row r="168" s="165" customFormat="1" x14ac:dyDescent="0.3"/>
    <row r="169" s="165" customFormat="1" x14ac:dyDescent="0.3"/>
    <row r="170" s="165" customFormat="1" x14ac:dyDescent="0.3"/>
    <row r="171" s="165" customFormat="1" x14ac:dyDescent="0.3"/>
    <row r="172" s="165" customFormat="1" x14ac:dyDescent="0.3"/>
    <row r="173" s="165" customFormat="1" x14ac:dyDescent="0.3"/>
    <row r="174" s="165" customFormat="1" x14ac:dyDescent="0.3"/>
    <row r="175" s="165" customFormat="1" x14ac:dyDescent="0.3"/>
    <row r="176" s="165" customFormat="1" x14ac:dyDescent="0.3"/>
    <row r="177" s="165" customFormat="1" x14ac:dyDescent="0.3"/>
    <row r="178" s="165" customFormat="1" x14ac:dyDescent="0.3"/>
    <row r="179" s="165" customFormat="1" x14ac:dyDescent="0.3"/>
    <row r="180" s="165" customFormat="1" x14ac:dyDescent="0.3"/>
    <row r="181" s="165" customFormat="1" x14ac:dyDescent="0.3"/>
    <row r="182" s="165" customFormat="1" x14ac:dyDescent="0.3"/>
    <row r="183" s="165" customFormat="1" x14ac:dyDescent="0.3"/>
    <row r="184" s="165" customFormat="1" x14ac:dyDescent="0.3"/>
    <row r="185" s="165" customFormat="1" x14ac:dyDescent="0.3"/>
    <row r="186" s="165" customFormat="1" x14ac:dyDescent="0.3"/>
    <row r="187" s="165" customFormat="1" x14ac:dyDescent="0.3"/>
    <row r="188" s="165" customFormat="1" x14ac:dyDescent="0.3"/>
    <row r="189" s="165" customFormat="1" x14ac:dyDescent="0.3"/>
    <row r="190" s="165" customFormat="1" x14ac:dyDescent="0.3"/>
    <row r="191" s="165" customFormat="1" x14ac:dyDescent="0.3"/>
    <row r="192" s="165" customFormat="1" x14ac:dyDescent="0.3"/>
    <row r="193" s="165" customFormat="1" x14ac:dyDescent="0.3"/>
    <row r="194" s="165" customFormat="1" x14ac:dyDescent="0.3"/>
    <row r="195" s="165" customFormat="1" x14ac:dyDescent="0.3"/>
    <row r="196" s="165" customFormat="1" x14ac:dyDescent="0.3"/>
    <row r="197" s="165" customFormat="1" x14ac:dyDescent="0.3"/>
    <row r="198" s="165" customFormat="1" x14ac:dyDescent="0.3"/>
    <row r="199" s="165" customFormat="1" x14ac:dyDescent="0.3"/>
    <row r="200" s="165" customFormat="1" x14ac:dyDescent="0.3"/>
    <row r="201" s="165" customFormat="1" x14ac:dyDescent="0.3"/>
    <row r="202" s="165" customFormat="1" x14ac:dyDescent="0.3"/>
    <row r="203" s="165" customFormat="1" x14ac:dyDescent="0.3"/>
    <row r="204" s="165" customFormat="1" x14ac:dyDescent="0.3"/>
    <row r="205" s="165" customFormat="1" x14ac:dyDescent="0.3"/>
    <row r="206" s="165" customFormat="1" x14ac:dyDescent="0.3"/>
    <row r="207" s="165" customFormat="1" x14ac:dyDescent="0.3"/>
    <row r="208" s="165" customFormat="1" x14ac:dyDescent="0.3"/>
    <row r="209" s="165" customFormat="1" x14ac:dyDescent="0.3"/>
    <row r="210" s="165" customFormat="1" x14ac:dyDescent="0.3"/>
    <row r="211" s="165" customFormat="1" x14ac:dyDescent="0.3"/>
    <row r="212" s="165" customFormat="1" x14ac:dyDescent="0.3"/>
    <row r="213" s="165" customFormat="1" x14ac:dyDescent="0.3"/>
    <row r="214" s="165" customFormat="1" x14ac:dyDescent="0.3"/>
    <row r="215" s="165" customFormat="1" x14ac:dyDescent="0.3"/>
    <row r="216" s="165" customFormat="1" x14ac:dyDescent="0.3"/>
    <row r="217" s="165" customFormat="1" x14ac:dyDescent="0.3"/>
    <row r="218" s="165" customFormat="1" x14ac:dyDescent="0.3"/>
    <row r="219" s="165" customFormat="1" x14ac:dyDescent="0.3"/>
    <row r="220" s="165" customFormat="1" x14ac:dyDescent="0.3"/>
    <row r="221" s="165" customFormat="1" x14ac:dyDescent="0.3"/>
    <row r="222" s="165" customFormat="1" x14ac:dyDescent="0.3"/>
    <row r="223" s="165" customFormat="1" x14ac:dyDescent="0.3"/>
    <row r="224" s="165" customFormat="1" x14ac:dyDescent="0.3"/>
    <row r="225" s="165" customFormat="1" x14ac:dyDescent="0.3"/>
    <row r="226" s="165" customFormat="1" x14ac:dyDescent="0.3"/>
    <row r="227" s="165" customFormat="1" x14ac:dyDescent="0.3"/>
    <row r="228" s="165" customFormat="1" x14ac:dyDescent="0.3"/>
    <row r="229" s="165" customFormat="1" x14ac:dyDescent="0.3"/>
    <row r="230" s="165" customFormat="1" x14ac:dyDescent="0.3"/>
    <row r="231" s="165" customFormat="1" x14ac:dyDescent="0.3"/>
    <row r="232" s="165" customFormat="1" x14ac:dyDescent="0.3"/>
    <row r="233" s="165" customFormat="1" x14ac:dyDescent="0.3"/>
    <row r="234" s="165" customFormat="1" x14ac:dyDescent="0.3"/>
    <row r="235" s="165" customFormat="1" x14ac:dyDescent="0.3"/>
    <row r="236" s="165" customFormat="1" x14ac:dyDescent="0.3"/>
    <row r="237" s="165" customFormat="1" x14ac:dyDescent="0.3"/>
    <row r="238" s="165" customFormat="1" x14ac:dyDescent="0.3"/>
    <row r="239" s="165" customFormat="1" x14ac:dyDescent="0.3"/>
    <row r="240" s="165" customFormat="1" x14ac:dyDescent="0.3"/>
    <row r="241" s="165" customFormat="1" x14ac:dyDescent="0.3"/>
    <row r="242" s="165" customFormat="1" x14ac:dyDescent="0.3"/>
    <row r="243" s="165" customFormat="1" x14ac:dyDescent="0.3"/>
    <row r="244" s="165" customFormat="1" x14ac:dyDescent="0.3"/>
    <row r="245" s="165" customFormat="1" x14ac:dyDescent="0.3"/>
    <row r="246" s="165" customFormat="1" x14ac:dyDescent="0.3"/>
    <row r="247" s="165" customFormat="1" x14ac:dyDescent="0.3"/>
    <row r="248" s="165" customFormat="1" x14ac:dyDescent="0.3"/>
    <row r="249" s="165" customFormat="1" x14ac:dyDescent="0.3"/>
    <row r="250" s="165" customFormat="1" x14ac:dyDescent="0.3"/>
    <row r="251" s="165" customFormat="1" x14ac:dyDescent="0.3"/>
    <row r="252" s="165" customFormat="1" x14ac:dyDescent="0.3"/>
    <row r="253" s="165" customFormat="1" x14ac:dyDescent="0.3"/>
    <row r="254" s="165" customFormat="1" x14ac:dyDescent="0.3"/>
    <row r="255" s="165" customFormat="1" x14ac:dyDescent="0.3"/>
    <row r="256" s="165" customFormat="1" x14ac:dyDescent="0.3"/>
    <row r="257" s="165" customFormat="1" x14ac:dyDescent="0.3"/>
    <row r="258" s="165" customFormat="1" x14ac:dyDescent="0.3"/>
    <row r="259" s="165" customFormat="1" x14ac:dyDescent="0.3"/>
    <row r="260" s="165" customFormat="1" x14ac:dyDescent="0.3"/>
    <row r="261" s="165" customFormat="1" x14ac:dyDescent="0.3"/>
    <row r="262" s="165" customFormat="1" x14ac:dyDescent="0.3"/>
    <row r="263" s="165" customFormat="1" x14ac:dyDescent="0.3"/>
    <row r="264" s="165" customFormat="1" x14ac:dyDescent="0.3"/>
    <row r="265" s="165" customFormat="1" x14ac:dyDescent="0.3"/>
    <row r="266" s="165" customFormat="1" x14ac:dyDescent="0.3"/>
    <row r="267" s="165" customFormat="1" x14ac:dyDescent="0.3"/>
    <row r="268" s="165" customFormat="1" x14ac:dyDescent="0.3"/>
    <row r="269" s="165" customFormat="1" x14ac:dyDescent="0.3"/>
    <row r="270" s="165" customFormat="1" x14ac:dyDescent="0.3"/>
    <row r="271" s="165" customFormat="1" x14ac:dyDescent="0.3"/>
    <row r="272" s="165" customFormat="1" x14ac:dyDescent="0.3"/>
    <row r="273" s="165" customFormat="1" x14ac:dyDescent="0.3"/>
    <row r="274" s="165" customFormat="1" x14ac:dyDescent="0.3"/>
    <row r="275" s="165" customFormat="1" x14ac:dyDescent="0.3"/>
    <row r="276" s="165" customFormat="1" x14ac:dyDescent="0.3"/>
    <row r="277" s="165" customFormat="1" x14ac:dyDescent="0.3"/>
    <row r="278" s="165" customFormat="1" x14ac:dyDescent="0.3"/>
    <row r="279" s="165" customFormat="1" x14ac:dyDescent="0.3"/>
    <row r="280" s="165" customFormat="1" x14ac:dyDescent="0.3"/>
    <row r="281" s="165" customFormat="1" x14ac:dyDescent="0.3"/>
    <row r="282" s="165" customFormat="1" x14ac:dyDescent="0.3"/>
    <row r="283" s="165" customFormat="1" x14ac:dyDescent="0.3"/>
    <row r="284" s="165" customFormat="1" x14ac:dyDescent="0.3"/>
    <row r="285" s="165" customFormat="1" x14ac:dyDescent="0.3"/>
    <row r="286" s="165" customFormat="1" x14ac:dyDescent="0.3"/>
    <row r="287" s="165" customFormat="1" x14ac:dyDescent="0.3"/>
    <row r="288" s="165" customFormat="1" x14ac:dyDescent="0.3"/>
    <row r="289" s="165" customFormat="1" x14ac:dyDescent="0.3"/>
    <row r="290" s="165" customFormat="1" x14ac:dyDescent="0.3"/>
    <row r="291" s="165" customFormat="1" x14ac:dyDescent="0.3"/>
    <row r="292" s="165" customFormat="1" x14ac:dyDescent="0.3"/>
    <row r="293" s="165" customFormat="1" x14ac:dyDescent="0.3"/>
    <row r="294" s="165" customFormat="1" x14ac:dyDescent="0.3"/>
    <row r="295" s="165" customFormat="1" x14ac:dyDescent="0.3"/>
    <row r="296" s="165" customFormat="1" x14ac:dyDescent="0.3"/>
    <row r="297" s="165" customFormat="1" x14ac:dyDescent="0.3"/>
    <row r="298" s="165" customFormat="1" x14ac:dyDescent="0.3"/>
    <row r="299" s="165" customFormat="1" x14ac:dyDescent="0.3"/>
    <row r="300" s="165" customFormat="1" x14ac:dyDescent="0.3"/>
    <row r="301" s="165" customFormat="1" x14ac:dyDescent="0.3"/>
    <row r="302" s="165" customFormat="1" x14ac:dyDescent="0.3"/>
    <row r="303" s="165" customFormat="1" x14ac:dyDescent="0.3"/>
    <row r="304" s="165" customFormat="1" x14ac:dyDescent="0.3"/>
    <row r="305" s="165" customFormat="1" x14ac:dyDescent="0.3"/>
    <row r="306" s="165" customFormat="1" x14ac:dyDescent="0.3"/>
    <row r="307" s="165" customFormat="1" x14ac:dyDescent="0.3"/>
    <row r="308" s="165" customFormat="1" x14ac:dyDescent="0.3"/>
    <row r="309" s="165" customFormat="1" x14ac:dyDescent="0.3"/>
    <row r="310" s="165" customFormat="1" x14ac:dyDescent="0.3"/>
    <row r="311" s="165" customFormat="1" x14ac:dyDescent="0.3"/>
    <row r="312" s="165" customFormat="1" x14ac:dyDescent="0.3"/>
    <row r="313" s="165" customFormat="1" x14ac:dyDescent="0.3"/>
    <row r="314" s="165" customFormat="1" x14ac:dyDescent="0.3"/>
    <row r="315" s="165" customFormat="1" x14ac:dyDescent="0.3"/>
    <row r="316" s="165" customFormat="1" x14ac:dyDescent="0.3"/>
    <row r="317" s="165" customFormat="1" x14ac:dyDescent="0.3"/>
    <row r="318" s="165" customFormat="1" x14ac:dyDescent="0.3"/>
    <row r="319" s="165" customFormat="1" x14ac:dyDescent="0.3"/>
    <row r="320" s="165" customFormat="1" x14ac:dyDescent="0.3"/>
    <row r="321" s="165" customFormat="1" x14ac:dyDescent="0.3"/>
    <row r="322" s="165" customFormat="1" x14ac:dyDescent="0.3"/>
    <row r="323" s="165" customFormat="1" x14ac:dyDescent="0.3"/>
    <row r="324" s="165" customFormat="1" x14ac:dyDescent="0.3"/>
    <row r="325" s="165" customFormat="1" x14ac:dyDescent="0.3"/>
    <row r="326" s="165" customFormat="1" x14ac:dyDescent="0.3"/>
    <row r="327" s="165" customFormat="1" x14ac:dyDescent="0.3"/>
    <row r="328" s="165" customFormat="1" x14ac:dyDescent="0.3"/>
    <row r="329" s="165" customFormat="1" x14ac:dyDescent="0.3"/>
    <row r="330" s="165" customFormat="1" x14ac:dyDescent="0.3"/>
    <row r="331" s="165" customFormat="1" x14ac:dyDescent="0.3"/>
    <row r="332" s="165" customFormat="1" x14ac:dyDescent="0.3"/>
    <row r="333" s="165" customFormat="1" x14ac:dyDescent="0.3"/>
    <row r="334" s="165" customFormat="1" x14ac:dyDescent="0.3"/>
    <row r="335" s="165" customFormat="1" x14ac:dyDescent="0.3"/>
    <row r="336" s="165" customFormat="1" x14ac:dyDescent="0.3"/>
    <row r="337" s="165" customFormat="1" x14ac:dyDescent="0.3"/>
    <row r="338" s="165" customFormat="1" x14ac:dyDescent="0.3"/>
    <row r="339" s="165" customFormat="1" x14ac:dyDescent="0.3"/>
    <row r="340" s="165" customFormat="1" x14ac:dyDescent="0.3"/>
    <row r="341" s="165" customFormat="1" x14ac:dyDescent="0.3"/>
    <row r="342" s="165" customFormat="1" x14ac:dyDescent="0.3"/>
    <row r="343" s="165" customFormat="1" x14ac:dyDescent="0.3"/>
    <row r="344" s="165" customFormat="1" x14ac:dyDescent="0.3"/>
    <row r="345" s="165" customFormat="1" x14ac:dyDescent="0.3"/>
    <row r="346" s="165" customFormat="1" x14ac:dyDescent="0.3"/>
    <row r="347" s="165" customFormat="1" x14ac:dyDescent="0.3"/>
    <row r="348" s="165" customFormat="1" x14ac:dyDescent="0.3"/>
    <row r="349" s="165" customFormat="1" x14ac:dyDescent="0.3"/>
    <row r="350" s="165" customFormat="1" x14ac:dyDescent="0.3"/>
    <row r="351" s="165" customFormat="1" x14ac:dyDescent="0.3"/>
    <row r="352" s="165" customFormat="1" x14ac:dyDescent="0.3"/>
    <row r="353" s="165" customFormat="1" x14ac:dyDescent="0.3"/>
    <row r="354" s="165" customFormat="1" x14ac:dyDescent="0.3"/>
    <row r="355" s="165" customFormat="1" x14ac:dyDescent="0.3"/>
    <row r="356" s="165" customFormat="1" x14ac:dyDescent="0.3"/>
    <row r="357" s="165" customFormat="1" x14ac:dyDescent="0.3"/>
    <row r="358" s="165" customFormat="1" x14ac:dyDescent="0.3"/>
    <row r="359" s="165" customFormat="1" x14ac:dyDescent="0.3"/>
    <row r="360" s="165" customFormat="1" x14ac:dyDescent="0.3"/>
    <row r="361" s="165" customFormat="1" x14ac:dyDescent="0.3"/>
    <row r="362" s="165" customFormat="1" x14ac:dyDescent="0.3"/>
    <row r="363" s="165" customFormat="1" x14ac:dyDescent="0.3"/>
    <row r="364" s="165" customFormat="1" x14ac:dyDescent="0.3"/>
    <row r="365" s="165" customFormat="1" x14ac:dyDescent="0.3"/>
    <row r="366" s="165" customFormat="1" x14ac:dyDescent="0.3"/>
    <row r="367" s="165" customFormat="1" x14ac:dyDescent="0.3"/>
    <row r="368" s="165" customFormat="1" x14ac:dyDescent="0.3"/>
    <row r="369" s="165" customFormat="1" x14ac:dyDescent="0.3"/>
    <row r="370" s="165" customFormat="1" x14ac:dyDescent="0.3"/>
    <row r="371" s="165" customFormat="1" x14ac:dyDescent="0.3"/>
    <row r="372" s="165" customFormat="1" x14ac:dyDescent="0.3"/>
    <row r="373" s="165" customFormat="1" x14ac:dyDescent="0.3"/>
    <row r="374" s="165" customFormat="1" x14ac:dyDescent="0.3"/>
    <row r="375" s="165" customFormat="1" x14ac:dyDescent="0.3"/>
    <row r="376" s="165" customFormat="1" x14ac:dyDescent="0.3"/>
    <row r="377" s="165" customFormat="1" x14ac:dyDescent="0.3"/>
    <row r="378" s="165" customFormat="1" x14ac:dyDescent="0.3"/>
    <row r="379" s="165" customFormat="1" x14ac:dyDescent="0.3"/>
    <row r="380" s="165" customFormat="1" x14ac:dyDescent="0.3"/>
    <row r="381" s="165" customFormat="1" x14ac:dyDescent="0.3"/>
    <row r="382" s="165" customFormat="1" x14ac:dyDescent="0.3"/>
    <row r="383" s="165" customFormat="1" x14ac:dyDescent="0.3"/>
    <row r="384" s="165" customFormat="1" x14ac:dyDescent="0.3"/>
    <row r="385" s="165" customFormat="1" x14ac:dyDescent="0.3"/>
    <row r="386" s="165" customFormat="1" x14ac:dyDescent="0.3"/>
    <row r="387" s="165" customFormat="1" x14ac:dyDescent="0.3"/>
    <row r="388" s="165" customFormat="1" x14ac:dyDescent="0.3"/>
    <row r="389" s="165" customFormat="1" x14ac:dyDescent="0.3"/>
    <row r="390" s="165" customFormat="1" x14ac:dyDescent="0.3"/>
    <row r="391" s="165" customFormat="1" x14ac:dyDescent="0.3"/>
    <row r="392" s="165" customFormat="1" x14ac:dyDescent="0.3"/>
    <row r="393" s="165" customFormat="1" x14ac:dyDescent="0.3"/>
    <row r="394" s="165" customFormat="1" x14ac:dyDescent="0.3"/>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Normal="100" workbookViewId="0">
      <pane xSplit="4" ySplit="8" topLeftCell="E16" activePane="bottomRight" state="frozen"/>
      <selection pane="topRight" activeCell="E1" sqref="E1"/>
      <selection pane="bottomLeft" activeCell="A9" sqref="A9"/>
      <selection pane="bottomRight" activeCell="H36" sqref="H36"/>
    </sheetView>
  </sheetViews>
  <sheetFormatPr defaultColWidth="9.109375" defaultRowHeight="13.8" x14ac:dyDescent="0.3"/>
  <cols>
    <col min="1" max="1" width="1.33203125" style="198" customWidth="1"/>
    <col min="2" max="2" width="7.5546875" style="198" customWidth="1"/>
    <col min="3" max="3" width="36.88671875" style="198" customWidth="1"/>
    <col min="4" max="4" width="9.109375" style="198"/>
    <col min="5" max="35" width="13.88671875" style="198" customWidth="1"/>
    <col min="36" max="16384" width="9.109375" style="198"/>
  </cols>
  <sheetData>
    <row r="1" spans="1:55" s="1" customFormat="1" ht="27" customHeight="1" x14ac:dyDescent="0.3">
      <c r="A1" s="556" t="s">
        <v>187</v>
      </c>
      <c r="B1" s="556"/>
      <c r="C1" s="556"/>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 customHeight="1" x14ac:dyDescent="0.3">
      <c r="A2" s="266" t="s">
        <v>188</v>
      </c>
      <c r="B2" s="266"/>
      <c r="C2" s="266"/>
      <c r="D2" s="14"/>
    </row>
    <row r="3" spans="1:55" x14ac:dyDescent="0.3">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x14ac:dyDescent="0.3">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x14ac:dyDescent="0.3">
      <c r="A5" s="268"/>
      <c r="B5" s="206"/>
      <c r="C5" s="206"/>
      <c r="D5" s="207" t="s">
        <v>189</v>
      </c>
      <c r="E5" s="208">
        <f>'Dati par projektu'!E13</f>
        <v>2024</v>
      </c>
      <c r="F5" s="208">
        <f>E5+1</f>
        <v>2025</v>
      </c>
      <c r="G5" s="208">
        <f t="shared" ref="G5:AH5" si="0">F5+1</f>
        <v>2026</v>
      </c>
      <c r="H5" s="208">
        <f t="shared" si="0"/>
        <v>2027</v>
      </c>
      <c r="I5" s="208">
        <f t="shared" si="0"/>
        <v>2028</v>
      </c>
      <c r="J5" s="208">
        <f t="shared" si="0"/>
        <v>2029</v>
      </c>
      <c r="K5" s="208">
        <f t="shared" si="0"/>
        <v>2030</v>
      </c>
      <c r="L5" s="208">
        <f t="shared" si="0"/>
        <v>2031</v>
      </c>
      <c r="M5" s="208">
        <f t="shared" si="0"/>
        <v>2032</v>
      </c>
      <c r="N5" s="208">
        <f t="shared" si="0"/>
        <v>2033</v>
      </c>
      <c r="O5" s="208">
        <f t="shared" si="0"/>
        <v>2034</v>
      </c>
      <c r="P5" s="208">
        <f t="shared" si="0"/>
        <v>2035</v>
      </c>
      <c r="Q5" s="208">
        <f t="shared" si="0"/>
        <v>2036</v>
      </c>
      <c r="R5" s="208">
        <f t="shared" si="0"/>
        <v>2037</v>
      </c>
      <c r="S5" s="208">
        <f t="shared" si="0"/>
        <v>2038</v>
      </c>
      <c r="T5" s="208">
        <f t="shared" si="0"/>
        <v>2039</v>
      </c>
      <c r="U5" s="208">
        <f t="shared" si="0"/>
        <v>2040</v>
      </c>
      <c r="V5" s="208">
        <f t="shared" si="0"/>
        <v>2041</v>
      </c>
      <c r="W5" s="208">
        <f t="shared" si="0"/>
        <v>2042</v>
      </c>
      <c r="X5" s="208">
        <f t="shared" si="0"/>
        <v>2043</v>
      </c>
      <c r="Y5" s="208">
        <f t="shared" si="0"/>
        <v>2044</v>
      </c>
      <c r="Z5" s="208">
        <f t="shared" si="0"/>
        <v>2045</v>
      </c>
      <c r="AA5" s="208">
        <f t="shared" si="0"/>
        <v>2046</v>
      </c>
      <c r="AB5" s="208">
        <f t="shared" si="0"/>
        <v>2047</v>
      </c>
      <c r="AC5" s="208">
        <f t="shared" si="0"/>
        <v>2048</v>
      </c>
      <c r="AD5" s="208">
        <f t="shared" si="0"/>
        <v>2049</v>
      </c>
      <c r="AE5" s="208">
        <f t="shared" si="0"/>
        <v>2050</v>
      </c>
      <c r="AF5" s="208">
        <f t="shared" si="0"/>
        <v>2051</v>
      </c>
      <c r="AG5" s="208">
        <f t="shared" si="0"/>
        <v>2052</v>
      </c>
      <c r="AH5" s="208">
        <f t="shared" si="0"/>
        <v>2053</v>
      </c>
      <c r="AI5" s="209" t="s">
        <v>190</v>
      </c>
    </row>
    <row r="6" spans="1:55" x14ac:dyDescent="0.3">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x14ac:dyDescent="0.3">
      <c r="A7" s="271"/>
      <c r="B7" s="272" t="s">
        <v>191</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x14ac:dyDescent="0.3">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hidden="1" customHeight="1" x14ac:dyDescent="0.3">
      <c r="A9" s="275"/>
      <c r="B9" s="276">
        <v>1</v>
      </c>
      <c r="C9" s="220" t="s">
        <v>192</v>
      </c>
      <c r="D9" s="221" t="s">
        <v>133</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hidden="1" customHeight="1" x14ac:dyDescent="0.3">
      <c r="A10" s="224"/>
      <c r="B10" s="279" t="s">
        <v>98</v>
      </c>
      <c r="C10" s="253" t="str">
        <f>'3. DL invest.n.pl.AR pr.'!C10</f>
        <v>Telpu noma</v>
      </c>
      <c r="D10" s="227" t="s">
        <v>133</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hidden="1" customHeight="1" x14ac:dyDescent="0.3">
      <c r="A11" s="224"/>
      <c r="B11" s="279" t="s">
        <v>101</v>
      </c>
      <c r="C11" s="253" t="str">
        <f>'3. DL invest.n.pl.AR pr.'!C11</f>
        <v>Ieņēmumi ...</v>
      </c>
      <c r="D11" s="227" t="s">
        <v>133</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hidden="1" customHeight="1" x14ac:dyDescent="0.3">
      <c r="A12" s="224"/>
      <c r="B12" s="279" t="s">
        <v>103</v>
      </c>
      <c r="C12" s="253" t="str">
        <f>'3. DL invest.n.pl.AR pr.'!C12</f>
        <v>Ieņēmumi ...</v>
      </c>
      <c r="D12" s="227" t="s">
        <v>133</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hidden="1" customHeight="1" x14ac:dyDescent="0.3">
      <c r="A13" s="224"/>
      <c r="B13" s="279" t="s">
        <v>105</v>
      </c>
      <c r="C13" s="253" t="str">
        <f>'3. DL invest.n.pl.AR pr.'!C13</f>
        <v>Ieņēmumi ...</v>
      </c>
      <c r="D13" s="227" t="s">
        <v>133</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hidden="1" customHeight="1" x14ac:dyDescent="0.3">
      <c r="A14" s="224"/>
      <c r="B14" s="279" t="s">
        <v>107</v>
      </c>
      <c r="C14" s="253" t="str">
        <f>'3. DL invest.n.pl.AR pr.'!C14</f>
        <v>Ieņēmumi ...</v>
      </c>
      <c r="D14" s="227" t="s">
        <v>133</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hidden="1" customHeight="1" x14ac:dyDescent="0.3">
      <c r="A15" s="224"/>
      <c r="B15" s="279" t="s">
        <v>110</v>
      </c>
      <c r="C15" s="253" t="str">
        <f>'3. DL invest.n.pl.AR pr.'!C15</f>
        <v>Ieņēmumi ...</v>
      </c>
      <c r="D15" s="227" t="s">
        <v>133</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x14ac:dyDescent="0.3">
      <c r="A16" s="224"/>
      <c r="B16" s="281">
        <v>2</v>
      </c>
      <c r="C16" s="226" t="s">
        <v>193</v>
      </c>
      <c r="D16" s="232" t="s">
        <v>133</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x14ac:dyDescent="0.3">
      <c r="A17" s="224"/>
      <c r="B17" s="279" t="s">
        <v>194</v>
      </c>
      <c r="C17" s="253" t="str">
        <f>'3. DL invest.n.pl.AR pr.'!C17</f>
        <v>Darbības izmaksas....</v>
      </c>
      <c r="D17" s="227" t="s">
        <v>133</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x14ac:dyDescent="0.3">
      <c r="A18" s="224"/>
      <c r="B18" s="279" t="s">
        <v>195</v>
      </c>
      <c r="C18" s="253" t="str">
        <f>'3. DL invest.n.pl.AR pr.'!C18</f>
        <v>Darbības izmaksas....</v>
      </c>
      <c r="D18" s="227" t="s">
        <v>133</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x14ac:dyDescent="0.3">
      <c r="A19" s="224"/>
      <c r="B19" s="279" t="s">
        <v>196</v>
      </c>
      <c r="C19" s="253" t="str">
        <f>'3. DL invest.n.pl.AR pr.'!C19</f>
        <v>Darbības izmaksas....</v>
      </c>
      <c r="D19" s="227" t="s">
        <v>133</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x14ac:dyDescent="0.3">
      <c r="A20" s="224"/>
      <c r="B20" s="279" t="s">
        <v>197</v>
      </c>
      <c r="C20" s="253" t="str">
        <f>'3. DL invest.n.pl.AR pr.'!C20</f>
        <v>Darbības izmaksas....</v>
      </c>
      <c r="D20" s="227" t="s">
        <v>133</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x14ac:dyDescent="0.3">
      <c r="A21" s="224"/>
      <c r="B21" s="279" t="s">
        <v>198</v>
      </c>
      <c r="C21" s="253" t="str">
        <f>'3. DL invest.n.pl.AR pr.'!C21</f>
        <v>Darbības izmaksas....</v>
      </c>
      <c r="D21" s="227" t="s">
        <v>133</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75" customHeight="1" x14ac:dyDescent="0.3">
      <c r="A22" s="235"/>
      <c r="B22" s="279" t="s">
        <v>199</v>
      </c>
      <c r="C22" s="253" t="str">
        <f>'3. DL invest.n.pl.AR pr.'!C22</f>
        <v>Darbības izmaksas....</v>
      </c>
      <c r="D22" s="227" t="s">
        <v>133</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3.5" customHeight="1" thickBot="1" x14ac:dyDescent="0.35">
      <c r="A23" s="283"/>
      <c r="B23" s="284">
        <v>3</v>
      </c>
      <c r="C23" s="256" t="s">
        <v>200</v>
      </c>
      <c r="D23" s="257" t="s">
        <v>133</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x14ac:dyDescent="0.3">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x14ac:dyDescent="0.3">
      <c r="C27" s="264" t="s">
        <v>201</v>
      </c>
    </row>
    <row r="28" spans="1:35" x14ac:dyDescent="0.3">
      <c r="B28" s="287"/>
    </row>
    <row r="29" spans="1:35" x14ac:dyDescent="0.3">
      <c r="B29" s="288"/>
    </row>
    <row r="62" ht="25.5" customHeight="1" x14ac:dyDescent="0.3"/>
  </sheetData>
  <sheetProtection algorithmName="SHA-512" hashValue="3Og7wi3YwuMc5ddnlpmIbkFozwY0+uTsOnlqfPgdUjUlt6oK9oIlT7eRBv02+FOnRevHFisFv861LGJd5vNEJg==" saltValue="a1lPNSPdotpArv33B/UkAg=="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Normal="100" workbookViewId="0">
      <pane xSplit="5" ySplit="8" topLeftCell="F16" activePane="bottomRight" state="frozen"/>
      <selection pane="topRight" activeCell="F1" sqref="F1"/>
      <selection pane="bottomLeft" activeCell="A9" sqref="A9"/>
      <selection pane="bottomRight" activeCell="I37" sqref="I37"/>
    </sheetView>
  </sheetViews>
  <sheetFormatPr defaultColWidth="9.109375" defaultRowHeight="13.8" x14ac:dyDescent="0.3"/>
  <cols>
    <col min="1" max="1" width="1.44140625" style="198" customWidth="1"/>
    <col min="2" max="2" width="6.5546875" style="198" customWidth="1"/>
    <col min="3" max="3" width="45.33203125" style="198" customWidth="1"/>
    <col min="4" max="4" width="9.109375" style="198" customWidth="1"/>
    <col min="5" max="5" width="5.44140625" style="198" customWidth="1"/>
    <col min="6" max="36" width="13.88671875" style="198" customWidth="1"/>
    <col min="37" max="37" width="11.33203125" style="198" bestFit="1" customWidth="1"/>
    <col min="38" max="38" width="10" style="198" bestFit="1" customWidth="1"/>
    <col min="39" max="16384" width="9.109375" style="198"/>
  </cols>
  <sheetData>
    <row r="1" spans="1:66" s="1" customFormat="1" ht="27" customHeight="1" x14ac:dyDescent="0.3">
      <c r="A1" s="556" t="s">
        <v>202</v>
      </c>
      <c r="B1" s="556"/>
      <c r="C1" s="556"/>
      <c r="D1" s="556"/>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 customHeight="1" x14ac:dyDescent="0.3">
      <c r="A2" s="557" t="s">
        <v>203</v>
      </c>
      <c r="B2" s="557"/>
      <c r="C2" s="557"/>
      <c r="D2" s="557"/>
      <c r="E2" s="557"/>
      <c r="F2" s="557"/>
      <c r="G2" s="557"/>
      <c r="H2" s="557"/>
      <c r="I2" s="557"/>
      <c r="J2" s="557"/>
      <c r="K2" s="557"/>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x14ac:dyDescent="0.3">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x14ac:dyDescent="0.3">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x14ac:dyDescent="0.3">
      <c r="A5" s="205"/>
      <c r="B5" s="206"/>
      <c r="C5" s="206"/>
      <c r="D5" s="206"/>
      <c r="E5" s="207" t="s">
        <v>189</v>
      </c>
      <c r="F5" s="208">
        <f>'2. DL invest.n.pl.BEZ pr.'!E5</f>
        <v>2024</v>
      </c>
      <c r="G5" s="208">
        <f>'2. DL invest.n.pl.BEZ pr.'!F5</f>
        <v>2025</v>
      </c>
      <c r="H5" s="208">
        <f>'2. DL invest.n.pl.BEZ pr.'!G5</f>
        <v>2026</v>
      </c>
      <c r="I5" s="208">
        <f>'2. DL invest.n.pl.BEZ pr.'!H5</f>
        <v>2027</v>
      </c>
      <c r="J5" s="208">
        <f>'2. DL invest.n.pl.BEZ pr.'!I5</f>
        <v>2028</v>
      </c>
      <c r="K5" s="208">
        <f>'2. DL invest.n.pl.BEZ pr.'!J5</f>
        <v>2029</v>
      </c>
      <c r="L5" s="208">
        <f>'2. DL invest.n.pl.BEZ pr.'!K5</f>
        <v>2030</v>
      </c>
      <c r="M5" s="208">
        <f>'2. DL invest.n.pl.BEZ pr.'!L5</f>
        <v>2031</v>
      </c>
      <c r="N5" s="208">
        <f>'2. DL invest.n.pl.BEZ pr.'!M5</f>
        <v>2032</v>
      </c>
      <c r="O5" s="208">
        <f>'2. DL invest.n.pl.BEZ pr.'!N5</f>
        <v>2033</v>
      </c>
      <c r="P5" s="208">
        <f>'2. DL invest.n.pl.BEZ pr.'!O5</f>
        <v>2034</v>
      </c>
      <c r="Q5" s="208">
        <f>'2. DL invest.n.pl.BEZ pr.'!P5</f>
        <v>2035</v>
      </c>
      <c r="R5" s="208">
        <f>'2. DL invest.n.pl.BEZ pr.'!Q5</f>
        <v>2036</v>
      </c>
      <c r="S5" s="208">
        <f>'2. DL invest.n.pl.BEZ pr.'!R5</f>
        <v>2037</v>
      </c>
      <c r="T5" s="208">
        <f>'2. DL invest.n.pl.BEZ pr.'!S5</f>
        <v>2038</v>
      </c>
      <c r="U5" s="208">
        <f>'2. DL invest.n.pl.BEZ pr.'!T5</f>
        <v>2039</v>
      </c>
      <c r="V5" s="208">
        <f>'2. DL invest.n.pl.BEZ pr.'!U5</f>
        <v>2040</v>
      </c>
      <c r="W5" s="208">
        <f>'2. DL invest.n.pl.BEZ pr.'!V5</f>
        <v>2041</v>
      </c>
      <c r="X5" s="208">
        <f>'2. DL invest.n.pl.BEZ pr.'!W5</f>
        <v>2042</v>
      </c>
      <c r="Y5" s="208">
        <f>'2. DL invest.n.pl.BEZ pr.'!X5</f>
        <v>2043</v>
      </c>
      <c r="Z5" s="208">
        <f>'2. DL invest.n.pl.BEZ pr.'!Y5</f>
        <v>2044</v>
      </c>
      <c r="AA5" s="208">
        <f>'2. DL invest.n.pl.BEZ pr.'!Z5</f>
        <v>2045</v>
      </c>
      <c r="AB5" s="208">
        <f>'2. DL invest.n.pl.BEZ pr.'!AA5</f>
        <v>2046</v>
      </c>
      <c r="AC5" s="208">
        <f>'2. DL invest.n.pl.BEZ pr.'!AB5</f>
        <v>2047</v>
      </c>
      <c r="AD5" s="208">
        <f>'2. DL invest.n.pl.BEZ pr.'!AC5</f>
        <v>2048</v>
      </c>
      <c r="AE5" s="208">
        <f>'2. DL invest.n.pl.BEZ pr.'!AD5</f>
        <v>2049</v>
      </c>
      <c r="AF5" s="208">
        <f>'2. DL invest.n.pl.BEZ pr.'!AE5</f>
        <v>2050</v>
      </c>
      <c r="AG5" s="208">
        <f>'2. DL invest.n.pl.BEZ pr.'!AF5</f>
        <v>2051</v>
      </c>
      <c r="AH5" s="208">
        <f>'2. DL invest.n.pl.BEZ pr.'!AG5</f>
        <v>2052</v>
      </c>
      <c r="AI5" s="208">
        <f>'2. DL invest.n.pl.BEZ pr.'!AH5</f>
        <v>2053</v>
      </c>
      <c r="AJ5" s="209" t="s">
        <v>190</v>
      </c>
    </row>
    <row r="6" spans="1:66" x14ac:dyDescent="0.3">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x14ac:dyDescent="0.3">
      <c r="A7" s="213"/>
      <c r="B7" s="214" t="s">
        <v>191</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x14ac:dyDescent="0.3">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hidden="1" customHeight="1" x14ac:dyDescent="0.3">
      <c r="A9" s="218"/>
      <c r="B9" s="219">
        <v>1</v>
      </c>
      <c r="C9" s="220" t="s">
        <v>204</v>
      </c>
      <c r="D9" s="220"/>
      <c r="E9" s="221" t="s">
        <v>133</v>
      </c>
      <c r="F9" s="222">
        <f>SUM(F10:F15)</f>
        <v>0</v>
      </c>
      <c r="G9" s="222">
        <f t="shared" ref="G9:AI9" si="0">SUM(G10:G15)</f>
        <v>0</v>
      </c>
      <c r="H9" s="222">
        <f t="shared" si="0"/>
        <v>0</v>
      </c>
      <c r="I9" s="222">
        <f>SUM(I10:I15)</f>
        <v>0</v>
      </c>
      <c r="J9" s="222">
        <f t="shared" si="0"/>
        <v>0</v>
      </c>
      <c r="K9" s="222">
        <f>SUM(K10:K15)</f>
        <v>0</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0</v>
      </c>
      <c r="AK9" s="217" t="b">
        <v>0</v>
      </c>
    </row>
    <row r="10" spans="1:66" ht="13.5" hidden="1" customHeight="1" x14ac:dyDescent="0.3">
      <c r="A10" s="224"/>
      <c r="B10" s="225" t="s">
        <v>98</v>
      </c>
      <c r="C10" s="17" t="s">
        <v>205</v>
      </c>
      <c r="D10" s="226"/>
      <c r="E10" s="227" t="s">
        <v>133</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8">
        <f t="shared" ref="AJ10:AJ22" si="1">SUM(F10:AI10)</f>
        <v>0</v>
      </c>
      <c r="AK10" s="217"/>
    </row>
    <row r="11" spans="1:66" ht="13.5" hidden="1" customHeight="1" x14ac:dyDescent="0.3">
      <c r="A11" s="224"/>
      <c r="B11" s="225" t="s">
        <v>101</v>
      </c>
      <c r="C11" s="17" t="s">
        <v>206</v>
      </c>
      <c r="D11" s="229"/>
      <c r="E11" s="227" t="s">
        <v>133</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0</v>
      </c>
      <c r="AK11" s="217"/>
    </row>
    <row r="12" spans="1:66" ht="13.5" hidden="1" customHeight="1" x14ac:dyDescent="0.3">
      <c r="A12" s="224"/>
      <c r="B12" s="225" t="s">
        <v>103</v>
      </c>
      <c r="C12" s="17" t="s">
        <v>206</v>
      </c>
      <c r="D12" s="226"/>
      <c r="E12" s="227" t="s">
        <v>133</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hidden="1" customHeight="1" x14ac:dyDescent="0.3">
      <c r="A13" s="224"/>
      <c r="B13" s="225" t="s">
        <v>105</v>
      </c>
      <c r="C13" s="17" t="s">
        <v>206</v>
      </c>
      <c r="D13" s="226"/>
      <c r="E13" s="227" t="s">
        <v>133</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hidden="1" customHeight="1" x14ac:dyDescent="0.3">
      <c r="A14" s="224"/>
      <c r="B14" s="225" t="s">
        <v>107</v>
      </c>
      <c r="C14" s="17" t="s">
        <v>206</v>
      </c>
      <c r="D14" s="226"/>
      <c r="E14" s="227" t="s">
        <v>133</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hidden="1" customHeight="1" x14ac:dyDescent="0.3">
      <c r="A15" s="224"/>
      <c r="B15" s="225" t="s">
        <v>110</v>
      </c>
      <c r="C15" s="17" t="s">
        <v>206</v>
      </c>
      <c r="D15" s="226"/>
      <c r="E15" s="227" t="s">
        <v>133</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x14ac:dyDescent="0.3">
      <c r="A16" s="224"/>
      <c r="B16" s="230">
        <v>2</v>
      </c>
      <c r="C16" s="231" t="s">
        <v>207</v>
      </c>
      <c r="D16" s="226"/>
      <c r="E16" s="232" t="s">
        <v>133</v>
      </c>
      <c r="F16" s="233">
        <f>SUM(F17:F22)</f>
        <v>0</v>
      </c>
      <c r="G16" s="233">
        <f t="shared" ref="G16:AI16" si="2">SUM(G17:G22)</f>
        <v>0</v>
      </c>
      <c r="H16" s="233">
        <f t="shared" si="2"/>
        <v>0</v>
      </c>
      <c r="I16" s="233">
        <f t="shared" si="2"/>
        <v>0</v>
      </c>
      <c r="J16" s="233">
        <f t="shared" si="2"/>
        <v>0</v>
      </c>
      <c r="K16" s="233">
        <f t="shared" si="2"/>
        <v>0</v>
      </c>
      <c r="L16" s="233">
        <f t="shared" si="2"/>
        <v>0</v>
      </c>
      <c r="M16" s="233">
        <f t="shared" si="2"/>
        <v>0</v>
      </c>
      <c r="N16" s="233">
        <f t="shared" si="2"/>
        <v>0</v>
      </c>
      <c r="O16" s="233">
        <f t="shared" si="2"/>
        <v>0</v>
      </c>
      <c r="P16" s="233">
        <f t="shared" si="2"/>
        <v>0</v>
      </c>
      <c r="Q16" s="233">
        <f t="shared" si="2"/>
        <v>0</v>
      </c>
      <c r="R16" s="233">
        <f t="shared" si="2"/>
        <v>0</v>
      </c>
      <c r="S16" s="233">
        <f t="shared" si="2"/>
        <v>0</v>
      </c>
      <c r="T16" s="233">
        <f t="shared" si="2"/>
        <v>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0</v>
      </c>
      <c r="AK16" s="234"/>
    </row>
    <row r="17" spans="1:38" ht="13.5" customHeight="1" x14ac:dyDescent="0.3">
      <c r="A17" s="224"/>
      <c r="B17" s="225" t="s">
        <v>194</v>
      </c>
      <c r="C17" s="17" t="s">
        <v>208</v>
      </c>
      <c r="D17" s="229"/>
      <c r="E17" s="227" t="s">
        <v>133</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8">
        <f t="shared" si="1"/>
        <v>0</v>
      </c>
      <c r="AK17" s="217"/>
    </row>
    <row r="18" spans="1:38" ht="13.5" customHeight="1" x14ac:dyDescent="0.3">
      <c r="A18" s="224"/>
      <c r="B18" s="225" t="s">
        <v>195</v>
      </c>
      <c r="C18" s="17" t="s">
        <v>208</v>
      </c>
      <c r="D18" s="229"/>
      <c r="E18" s="227" t="s">
        <v>133</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8">
        <f t="shared" si="1"/>
        <v>0</v>
      </c>
      <c r="AK18" s="217"/>
    </row>
    <row r="19" spans="1:38" ht="15.75" customHeight="1" x14ac:dyDescent="0.3">
      <c r="A19" s="224"/>
      <c r="B19" s="225" t="s">
        <v>196</v>
      </c>
      <c r="C19" s="17" t="s">
        <v>208</v>
      </c>
      <c r="D19" s="229"/>
      <c r="E19" s="227" t="s">
        <v>133</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x14ac:dyDescent="0.3">
      <c r="A20" s="224"/>
      <c r="B20" s="225" t="s">
        <v>197</v>
      </c>
      <c r="C20" s="17" t="s">
        <v>208</v>
      </c>
      <c r="D20" s="229"/>
      <c r="E20" s="227" t="s">
        <v>133</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x14ac:dyDescent="0.3">
      <c r="A21" s="224"/>
      <c r="B21" s="225" t="s">
        <v>198</v>
      </c>
      <c r="C21" s="17" t="s">
        <v>208</v>
      </c>
      <c r="D21" s="229"/>
      <c r="E21" s="227" t="s">
        <v>133</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x14ac:dyDescent="0.3">
      <c r="A22" s="235"/>
      <c r="B22" s="225" t="s">
        <v>199</v>
      </c>
      <c r="C22" s="17" t="s">
        <v>208</v>
      </c>
      <c r="D22" s="236"/>
      <c r="E22" s="227" t="s">
        <v>133</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x14ac:dyDescent="0.3">
      <c r="A23" s="224"/>
      <c r="B23" s="232">
        <v>3</v>
      </c>
      <c r="C23" s="226" t="s">
        <v>209</v>
      </c>
      <c r="D23" s="226"/>
      <c r="E23" s="232" t="s">
        <v>133</v>
      </c>
      <c r="F23" s="233">
        <f>F24+F27</f>
        <v>0</v>
      </c>
      <c r="G23" s="233">
        <f>G24+G27</f>
        <v>0</v>
      </c>
      <c r="H23" s="233">
        <f>H24+H27</f>
        <v>0</v>
      </c>
      <c r="I23" s="233">
        <f>I24+I27</f>
        <v>0</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0</v>
      </c>
      <c r="AK23" s="240"/>
      <c r="AL23" s="241"/>
    </row>
    <row r="24" spans="1:38" s="246" customFormat="1" ht="13.5" customHeight="1" x14ac:dyDescent="0.3">
      <c r="A24" s="242"/>
      <c r="B24" s="243" t="s">
        <v>210</v>
      </c>
      <c r="C24" s="226" t="s">
        <v>211</v>
      </c>
      <c r="D24" s="244"/>
      <c r="E24" s="232" t="s">
        <v>133</v>
      </c>
      <c r="F24" s="233">
        <f>SUM(F25:F25)</f>
        <v>0</v>
      </c>
      <c r="G24" s="233">
        <f>SUM(G25:G25)</f>
        <v>0</v>
      </c>
      <c r="H24" s="233">
        <f>SUM(H25:H25)</f>
        <v>0</v>
      </c>
      <c r="I24" s="233">
        <f t="shared" ref="I24:N24" si="6">SUM(I25:I25)</f>
        <v>0</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0</v>
      </c>
      <c r="AK24" s="245"/>
    </row>
    <row r="25" spans="1:38" ht="13.5" customHeight="1" x14ac:dyDescent="0.3">
      <c r="A25" s="224"/>
      <c r="B25" s="225" t="s">
        <v>212</v>
      </c>
      <c r="C25" s="229" t="s">
        <v>213</v>
      </c>
      <c r="D25" s="229"/>
      <c r="E25" s="247" t="s">
        <v>133</v>
      </c>
      <c r="F25" s="248">
        <f>-SUM('1.1.A. Iesniedzējs:1.3.2. Partneris-kom.-2'!H26,'1.1.A. Iesniedzējs:1.3.2. Partneris-kom.-2'!I26)</f>
        <v>0</v>
      </c>
      <c r="G25" s="248">
        <f>-SUM('1.1.A. Iesniedzējs:1.3.2. Partneris-kom.-2'!J26,'1.1.A. Iesniedzējs:1.3.2. Partneris-kom.-2'!K26)</f>
        <v>0</v>
      </c>
      <c r="H25" s="248">
        <f>-SUM('1.1.A. Iesniedzējs:1.3.2. Partneris-kom.-2'!L26,'1.1.A. Iesniedzējs:1.3.2. Partneris-kom.-2'!M26)</f>
        <v>0</v>
      </c>
      <c r="I25" s="248">
        <f>-SUM('1.1.A. Iesniedzējs:1.3.2. Partneris-kom.-2'!N26,'1.1.A. Iesniedzējs:1.3.2. Partneris-kom.-2'!O26)</f>
        <v>0</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0</v>
      </c>
      <c r="AK25" s="250"/>
    </row>
    <row r="26" spans="1:38" ht="13.5" customHeight="1" x14ac:dyDescent="0.3">
      <c r="A26" s="224"/>
      <c r="B26" s="225" t="s">
        <v>214</v>
      </c>
      <c r="C26" s="229" t="s">
        <v>215</v>
      </c>
      <c r="D26" s="229"/>
      <c r="E26" s="247" t="s">
        <v>133</v>
      </c>
      <c r="F26" s="248">
        <f>-SUM('1.1.A. Iesniedzējs:1.3.2. Partneris-kom.-2'!H24)+SUM('1.1.A. Iesniedzējs:1.3.2. Partneris-kom.-2'!H23)</f>
        <v>0</v>
      </c>
      <c r="G26" s="248">
        <f>-SUM('1.1.A. Iesniedzējs:1.3.2. Partneris-kom.-2'!J24)+SUM('1.1.A. Iesniedzējs:1.3.2. Partneris-kom.-2'!J23)</f>
        <v>0</v>
      </c>
      <c r="H26" s="248">
        <f>-SUM('1.1.A. Iesniedzējs:1.3.2. Partneris-kom.-2'!L24)+SUM('1.1.A. Iesniedzējs:1.3.2. Partneris-kom.-2'!L23)</f>
        <v>0</v>
      </c>
      <c r="I26" s="248">
        <f>-SUM('1.1.A. Iesniedzējs:1.3.2. Partneris-kom.-2'!N24)+SUM('1.1.A. Iesniedzējs:1.3.2. Partneris-kom.-2'!N23)</f>
        <v>0</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x14ac:dyDescent="0.3">
      <c r="A27" s="242"/>
      <c r="B27" s="243" t="s">
        <v>216</v>
      </c>
      <c r="C27" s="226" t="s">
        <v>217</v>
      </c>
      <c r="D27" s="244"/>
      <c r="E27" s="232" t="s">
        <v>133</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x14ac:dyDescent="0.3">
      <c r="A28" s="224"/>
      <c r="B28" s="225" t="s">
        <v>218</v>
      </c>
      <c r="C28" s="229" t="s">
        <v>219</v>
      </c>
      <c r="D28" s="229"/>
      <c r="E28" s="247" t="s">
        <v>133</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x14ac:dyDescent="0.3">
      <c r="A29" s="224"/>
      <c r="B29" s="251">
        <v>4</v>
      </c>
      <c r="C29" s="226" t="s">
        <v>220</v>
      </c>
      <c r="D29" s="226"/>
      <c r="E29" s="232" t="s">
        <v>133</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f t="shared" si="9"/>
        <v>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f t="shared" si="5"/>
        <v>0</v>
      </c>
      <c r="AK29" s="250"/>
    </row>
    <row r="30" spans="1:38" ht="13.5" customHeight="1" x14ac:dyDescent="0.3">
      <c r="A30" s="224"/>
      <c r="B30" s="252" t="s">
        <v>221</v>
      </c>
      <c r="C30" s="253" t="s">
        <v>222</v>
      </c>
      <c r="D30" s="226"/>
      <c r="E30" s="227" t="s">
        <v>133</v>
      </c>
      <c r="F30" s="239"/>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f>Pieņēmumi!D17</f>
        <v>0</v>
      </c>
      <c r="AJ30" s="228">
        <f>SUM(F30:AH30)</f>
        <v>0</v>
      </c>
      <c r="AK30" s="250"/>
    </row>
    <row r="31" spans="1:38" s="261" customFormat="1" ht="13.5" customHeight="1" thickBot="1" x14ac:dyDescent="0.35">
      <c r="A31" s="254"/>
      <c r="B31" s="255">
        <v>5</v>
      </c>
      <c r="C31" s="256" t="s">
        <v>200</v>
      </c>
      <c r="D31" s="256"/>
      <c r="E31" s="257" t="s">
        <v>133</v>
      </c>
      <c r="F31" s="258">
        <f t="shared" ref="F31:AI31" si="11">SUM(F9,,F16,F23,F29)</f>
        <v>0</v>
      </c>
      <c r="G31" s="258">
        <f>SUM(G9,,G16,G23,G29)</f>
        <v>0</v>
      </c>
      <c r="H31" s="258">
        <f t="shared" si="11"/>
        <v>0</v>
      </c>
      <c r="I31" s="258">
        <f t="shared" si="11"/>
        <v>0</v>
      </c>
      <c r="J31" s="258">
        <f t="shared" si="11"/>
        <v>0</v>
      </c>
      <c r="K31" s="258">
        <f t="shared" si="11"/>
        <v>0</v>
      </c>
      <c r="L31" s="258">
        <f t="shared" si="11"/>
        <v>0</v>
      </c>
      <c r="M31" s="258">
        <f t="shared" si="11"/>
        <v>0</v>
      </c>
      <c r="N31" s="258">
        <f t="shared" si="11"/>
        <v>0</v>
      </c>
      <c r="O31" s="258">
        <f t="shared" si="11"/>
        <v>0</v>
      </c>
      <c r="P31" s="258">
        <f t="shared" si="11"/>
        <v>0</v>
      </c>
      <c r="Q31" s="258">
        <f t="shared" si="11"/>
        <v>0</v>
      </c>
      <c r="R31" s="258">
        <f t="shared" si="11"/>
        <v>0</v>
      </c>
      <c r="S31" s="258">
        <f t="shared" si="11"/>
        <v>0</v>
      </c>
      <c r="T31" s="258">
        <f t="shared" si="11"/>
        <v>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f>SUM(F31:AI31)</f>
        <v>0</v>
      </c>
      <c r="AK31" s="260"/>
    </row>
    <row r="32" spans="1:38" x14ac:dyDescent="0.3">
      <c r="AK32" s="217"/>
    </row>
    <row r="33" spans="1:36" x14ac:dyDescent="0.3">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x14ac:dyDescent="0.3">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3">
      <c r="A35" s="3"/>
      <c r="B35" s="3"/>
      <c r="C35" s="264" t="s">
        <v>201</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lcKLoj6gnXCJCs5tkQZnPKq59dbvelDsjXUMlY0h9e8sE+BZfU5S7sUZWfIV/NhXw80zsZET5XeX9RO7i9M8Xg==" saltValue="id+nDwwVMjy+cvCbTb3N0Q=="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E9" sqref="E9"/>
    </sheetView>
  </sheetViews>
  <sheetFormatPr defaultColWidth="9.109375" defaultRowHeight="13.8" x14ac:dyDescent="0.3"/>
  <cols>
    <col min="1" max="1" width="2.33203125" style="198" customWidth="1"/>
    <col min="2" max="2" width="4.109375" style="198" customWidth="1"/>
    <col min="3" max="3" width="65.109375" style="198" customWidth="1"/>
    <col min="4" max="4" width="8.33203125" style="198" customWidth="1"/>
    <col min="5" max="35" width="14" style="198" customWidth="1"/>
    <col min="36" max="36" width="9.109375" style="198" customWidth="1"/>
    <col min="37" max="16384" width="9.109375" style="198"/>
  </cols>
  <sheetData>
    <row r="1" spans="1:65" s="1" customFormat="1" ht="25.8" x14ac:dyDescent="0.3">
      <c r="A1" s="556" t="s">
        <v>223</v>
      </c>
      <c r="B1" s="556"/>
      <c r="C1" s="556"/>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x14ac:dyDescent="0.4">
      <c r="A2" s="289" t="s">
        <v>224</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3">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x14ac:dyDescent="0.3">
      <c r="A4" s="268"/>
      <c r="B4" s="206"/>
      <c r="C4" s="206"/>
      <c r="D4" s="207" t="s">
        <v>189</v>
      </c>
      <c r="E4" s="294">
        <f>'3. DL invest.n.pl.AR pr.'!F5</f>
        <v>2024</v>
      </c>
      <c r="F4" s="294">
        <f>'3. DL invest.n.pl.AR pr.'!G5</f>
        <v>2025</v>
      </c>
      <c r="G4" s="294">
        <f>'3. DL invest.n.pl.AR pr.'!H5</f>
        <v>2026</v>
      </c>
      <c r="H4" s="294">
        <f>'3. DL invest.n.pl.AR pr.'!I5</f>
        <v>2027</v>
      </c>
      <c r="I4" s="294">
        <f>'3. DL invest.n.pl.AR pr.'!J5</f>
        <v>2028</v>
      </c>
      <c r="J4" s="294">
        <f>'3. DL invest.n.pl.AR pr.'!K5</f>
        <v>2029</v>
      </c>
      <c r="K4" s="294">
        <f>'3. DL invest.n.pl.AR pr.'!L5</f>
        <v>2030</v>
      </c>
      <c r="L4" s="294">
        <f>'3. DL invest.n.pl.AR pr.'!M5</f>
        <v>2031</v>
      </c>
      <c r="M4" s="294">
        <f>'3. DL invest.n.pl.AR pr.'!N5</f>
        <v>2032</v>
      </c>
      <c r="N4" s="294">
        <f>'3. DL invest.n.pl.AR pr.'!O5</f>
        <v>2033</v>
      </c>
      <c r="O4" s="294">
        <f>'3. DL invest.n.pl.AR pr.'!P5</f>
        <v>2034</v>
      </c>
      <c r="P4" s="294">
        <f>'3. DL invest.n.pl.AR pr.'!Q5</f>
        <v>2035</v>
      </c>
      <c r="Q4" s="294">
        <f>'3. DL invest.n.pl.AR pr.'!R5</f>
        <v>2036</v>
      </c>
      <c r="R4" s="294">
        <f>'3. DL invest.n.pl.AR pr.'!S5</f>
        <v>2037</v>
      </c>
      <c r="S4" s="294">
        <f>'3. DL invest.n.pl.AR pr.'!T5</f>
        <v>2038</v>
      </c>
      <c r="T4" s="294">
        <f>'3. DL invest.n.pl.AR pr.'!U5</f>
        <v>2039</v>
      </c>
      <c r="U4" s="294">
        <f>'3. DL invest.n.pl.AR pr.'!V5</f>
        <v>2040</v>
      </c>
      <c r="V4" s="294">
        <f>'3. DL invest.n.pl.AR pr.'!W5</f>
        <v>2041</v>
      </c>
      <c r="W4" s="294">
        <f>'3. DL invest.n.pl.AR pr.'!X5</f>
        <v>2042</v>
      </c>
      <c r="X4" s="294">
        <f>'3. DL invest.n.pl.AR pr.'!Y5</f>
        <v>2043</v>
      </c>
      <c r="Y4" s="294">
        <f>'3. DL invest.n.pl.AR pr.'!Z5</f>
        <v>2044</v>
      </c>
      <c r="Z4" s="294">
        <f>'3. DL invest.n.pl.AR pr.'!AA5</f>
        <v>2045</v>
      </c>
      <c r="AA4" s="294">
        <f>'3. DL invest.n.pl.AR pr.'!AB5</f>
        <v>2046</v>
      </c>
      <c r="AB4" s="294">
        <f>'3. DL invest.n.pl.AR pr.'!AC5</f>
        <v>2047</v>
      </c>
      <c r="AC4" s="294">
        <f>'3. DL invest.n.pl.AR pr.'!AD5</f>
        <v>2048</v>
      </c>
      <c r="AD4" s="294">
        <f>'3. DL invest.n.pl.AR pr.'!AE5</f>
        <v>2049</v>
      </c>
      <c r="AE4" s="294">
        <f>'3. DL invest.n.pl.AR pr.'!AF5</f>
        <v>2050</v>
      </c>
      <c r="AF4" s="294">
        <f>'3. DL invest.n.pl.AR pr.'!AG5</f>
        <v>2051</v>
      </c>
      <c r="AG4" s="294">
        <f>'3. DL invest.n.pl.AR pr.'!AH5</f>
        <v>2052</v>
      </c>
      <c r="AH4" s="294">
        <f>'3. DL invest.n.pl.AR pr.'!AI5</f>
        <v>2053</v>
      </c>
      <c r="AI4" s="209" t="s">
        <v>190</v>
      </c>
    </row>
    <row r="5" spans="1:65" x14ac:dyDescent="0.3">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x14ac:dyDescent="0.3">
      <c r="A6" s="271"/>
      <c r="B6" s="272" t="s">
        <v>191</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x14ac:dyDescent="0.3">
      <c r="A7" s="200" t="s">
        <v>225</v>
      </c>
      <c r="B7" s="200"/>
      <c r="C7" s="200"/>
      <c r="D7" s="295"/>
      <c r="E7" s="296" t="e">
        <f t="shared" ref="E7:AH7" si="0">SUM(E8:E17)</f>
        <v>#DIV/0!</v>
      </c>
      <c r="F7" s="297" t="e">
        <f t="shared" si="0"/>
        <v>#DIV/0!</v>
      </c>
      <c r="G7" s="297" t="e">
        <f t="shared" si="0"/>
        <v>#DIV/0!</v>
      </c>
      <c r="H7" s="297" t="e">
        <f t="shared" si="0"/>
        <v>#DIV/0!</v>
      </c>
      <c r="I7" s="297" t="e">
        <f t="shared" si="0"/>
        <v>#DIV/0!</v>
      </c>
      <c r="J7" s="297" t="e">
        <f t="shared" si="0"/>
        <v>#DIV/0!</v>
      </c>
      <c r="K7" s="297" t="e">
        <f t="shared" si="0"/>
        <v>#DIV/0!</v>
      </c>
      <c r="L7" s="297" t="e">
        <f t="shared" si="0"/>
        <v>#DIV/0!</v>
      </c>
      <c r="M7" s="297" t="e">
        <f t="shared" si="0"/>
        <v>#DIV/0!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t="e">
        <f t="shared" ref="AI7:AI22" si="1">SUM(E7:AH7)</f>
        <v>#DIV/0!</v>
      </c>
      <c r="AL7" s="300"/>
    </row>
    <row r="8" spans="1:65" hidden="1" x14ac:dyDescent="0.3">
      <c r="A8" s="229"/>
      <c r="B8" s="301" t="s">
        <v>98</v>
      </c>
      <c r="C8" s="229" t="s">
        <v>226</v>
      </c>
      <c r="D8" s="302" t="s">
        <v>133</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1"/>
      <c r="AM8" s="241"/>
    </row>
    <row r="9" spans="1:65" x14ac:dyDescent="0.3">
      <c r="A9" s="229"/>
      <c r="B9" s="306" t="s">
        <v>101</v>
      </c>
      <c r="C9" s="229" t="s">
        <v>227</v>
      </c>
      <c r="D9" s="302" t="s">
        <v>133</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x14ac:dyDescent="0.3">
      <c r="A10" s="229"/>
      <c r="B10" s="301" t="s">
        <v>103</v>
      </c>
      <c r="C10" s="229" t="s">
        <v>228</v>
      </c>
      <c r="D10" s="302" t="s">
        <v>133</v>
      </c>
      <c r="E10" s="23"/>
      <c r="F10" s="23" t="e">
        <f>-F19-F20-F22-F23-F8-F12-F13-F15-E25</f>
        <v>#DIV/0!</v>
      </c>
      <c r="G10" s="23" t="e">
        <f>-G19-G20-G22-G23-G8-G12-G13-G15</f>
        <v>#DIV/0!</v>
      </c>
      <c r="H10" s="23" t="e">
        <f t="shared" ref="H10:AH10" si="2">-H19-H20-H22-H23-H8-H12-H13-H15</f>
        <v>#DIV/0!</v>
      </c>
      <c r="I10" s="23" t="e">
        <f t="shared" si="2"/>
        <v>#DIV/0!</v>
      </c>
      <c r="J10" s="23" t="e">
        <f t="shared" si="2"/>
        <v>#DIV/0!</v>
      </c>
      <c r="K10" s="23" t="e">
        <f t="shared" si="2"/>
        <v>#DIV/0!</v>
      </c>
      <c r="L10" s="23" t="e">
        <f t="shared" si="2"/>
        <v>#DIV/0!</v>
      </c>
      <c r="M10" s="23" t="e">
        <f t="shared" si="2"/>
        <v>#DIV/0!</v>
      </c>
      <c r="N10" s="23">
        <f t="shared" si="2"/>
        <v>0</v>
      </c>
      <c r="O10" s="23">
        <f t="shared" si="2"/>
        <v>0</v>
      </c>
      <c r="P10" s="23">
        <f t="shared" si="2"/>
        <v>0</v>
      </c>
      <c r="Q10" s="23">
        <f t="shared" si="2"/>
        <v>0</v>
      </c>
      <c r="R10" s="23">
        <f t="shared" si="2"/>
        <v>0</v>
      </c>
      <c r="S10" s="23">
        <f t="shared" si="2"/>
        <v>0</v>
      </c>
      <c r="T10" s="23">
        <f t="shared" si="2"/>
        <v>0</v>
      </c>
      <c r="U10" s="23">
        <f t="shared" si="2"/>
        <v>0</v>
      </c>
      <c r="V10" s="23">
        <f t="shared" si="2"/>
        <v>0</v>
      </c>
      <c r="W10" s="23">
        <f t="shared" si="2"/>
        <v>0</v>
      </c>
      <c r="X10" s="23">
        <f t="shared" si="2"/>
        <v>0</v>
      </c>
      <c r="Y10" s="23">
        <f t="shared" si="2"/>
        <v>0</v>
      </c>
      <c r="Z10" s="23">
        <f t="shared" si="2"/>
        <v>0</v>
      </c>
      <c r="AA10" s="23">
        <f t="shared" si="2"/>
        <v>0</v>
      </c>
      <c r="AB10" s="23">
        <f t="shared" si="2"/>
        <v>0</v>
      </c>
      <c r="AC10" s="23">
        <f t="shared" si="2"/>
        <v>0</v>
      </c>
      <c r="AD10" s="23">
        <f t="shared" si="2"/>
        <v>0</v>
      </c>
      <c r="AE10" s="23">
        <f t="shared" si="2"/>
        <v>0</v>
      </c>
      <c r="AF10" s="23">
        <f t="shared" si="2"/>
        <v>0</v>
      </c>
      <c r="AG10" s="23">
        <f t="shared" si="2"/>
        <v>0</v>
      </c>
      <c r="AH10" s="23">
        <f t="shared" si="2"/>
        <v>0</v>
      </c>
      <c r="AI10" s="305" t="e">
        <f>SUM(E10:AH10)</f>
        <v>#DIV/0!</v>
      </c>
      <c r="AL10" s="241"/>
      <c r="AM10" s="241"/>
    </row>
    <row r="11" spans="1:65" hidden="1" x14ac:dyDescent="0.3">
      <c r="A11" s="229"/>
      <c r="B11" s="301" t="s">
        <v>105</v>
      </c>
      <c r="C11" s="229" t="s">
        <v>229</v>
      </c>
      <c r="D11" s="302" t="s">
        <v>133</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1"/>
    </row>
    <row r="12" spans="1:65" x14ac:dyDescent="0.3">
      <c r="A12" s="229"/>
      <c r="B12" s="301" t="s">
        <v>107</v>
      </c>
      <c r="C12" s="229" t="s">
        <v>230</v>
      </c>
      <c r="D12" s="302" t="s">
        <v>133</v>
      </c>
      <c r="E12" s="303" t="e">
        <f>'9. DL PI Fin.plans'!B5</f>
        <v>#DIV/0!</v>
      </c>
      <c r="F12" s="304" t="e">
        <f>'9. DL PI Fin.plans'!D5</f>
        <v>#DIV/0!</v>
      </c>
      <c r="G12" s="304" t="e">
        <f>'9. DL PI Fin.plans'!F5</f>
        <v>#DIV/0!</v>
      </c>
      <c r="H12" s="304" t="e">
        <f>'9. DL PI Fin.plans'!H5</f>
        <v>#DIV/0!</v>
      </c>
      <c r="I12" s="304" t="e">
        <f>'9. DL PI Fin.plans'!J5</f>
        <v>#DIV/0!</v>
      </c>
      <c r="J12" s="304" t="e">
        <f>'9. DL PI Fin.plans'!L5</f>
        <v>#DIV/0!</v>
      </c>
      <c r="K12" s="304" t="e">
        <f>'9. DL PI Fin.plans'!N5</f>
        <v>#DIV/0!</v>
      </c>
      <c r="L12" s="304" t="e">
        <f>'9. DL PI Fin.plans'!P5</f>
        <v>#DIV/0!</v>
      </c>
      <c r="M12" s="304" t="e">
        <f>'9. DL PI Fin.plans'!R5</f>
        <v>#DIV/0!</v>
      </c>
      <c r="N12" s="307"/>
      <c r="O12" s="307"/>
      <c r="P12" s="307"/>
      <c r="Q12" s="307"/>
      <c r="R12" s="307"/>
      <c r="S12" s="307"/>
      <c r="T12" s="307"/>
      <c r="U12" s="307"/>
      <c r="V12" s="307"/>
      <c r="W12" s="307"/>
      <c r="X12" s="307"/>
      <c r="Y12" s="307"/>
      <c r="Z12" s="307"/>
      <c r="AA12" s="307"/>
      <c r="AB12" s="307"/>
      <c r="AC12" s="307"/>
      <c r="AD12" s="307"/>
      <c r="AE12" s="307"/>
      <c r="AF12" s="307"/>
      <c r="AG12" s="307"/>
      <c r="AH12" s="308"/>
      <c r="AI12" s="305" t="e">
        <f t="shared" si="1"/>
        <v>#DIV/0!</v>
      </c>
      <c r="AM12" s="241"/>
    </row>
    <row r="13" spans="1:65" x14ac:dyDescent="0.3">
      <c r="A13" s="229"/>
      <c r="B13" s="301" t="s">
        <v>110</v>
      </c>
      <c r="C13" s="229" t="s">
        <v>231</v>
      </c>
      <c r="D13" s="302" t="s">
        <v>133</v>
      </c>
      <c r="E13" s="303" t="e">
        <f>'9. DL PI Fin.plans'!B6</f>
        <v>#DIV/0!</v>
      </c>
      <c r="F13" s="304" t="e">
        <f>'9. DL PI Fin.plans'!D6</f>
        <v>#DIV/0!</v>
      </c>
      <c r="G13" s="304" t="e">
        <f>'9. DL PI Fin.plans'!F6</f>
        <v>#DIV/0!</v>
      </c>
      <c r="H13" s="304" t="e">
        <f>'9. DL PI Fin.plans'!H6</f>
        <v>#DIV/0!</v>
      </c>
      <c r="I13" s="304" t="e">
        <f>'9. DL PI Fin.plans'!J6</f>
        <v>#DIV/0!</v>
      </c>
      <c r="J13" s="304" t="e">
        <f>'9. DL PI Fin.plans'!L6</f>
        <v>#DIV/0!</v>
      </c>
      <c r="K13" s="304" t="e">
        <f>'9. DL PI Fin.plans'!N6</f>
        <v>#DIV/0!</v>
      </c>
      <c r="L13" s="304" t="e">
        <f>'9. DL PI Fin.plans'!P6</f>
        <v>#DIV/0!</v>
      </c>
      <c r="M13" s="304" t="e">
        <f>'9. DL PI Fin.plans'!R6</f>
        <v>#DIV/0!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1"/>
    </row>
    <row r="14" spans="1:65" hidden="1" x14ac:dyDescent="0.3">
      <c r="A14" s="229"/>
      <c r="B14" s="301" t="s">
        <v>114</v>
      </c>
      <c r="C14" s="229" t="s">
        <v>232</v>
      </c>
      <c r="D14" s="302" t="s">
        <v>133</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1"/>
    </row>
    <row r="15" spans="1:65" hidden="1" x14ac:dyDescent="0.3">
      <c r="A15" s="229"/>
      <c r="B15" s="301" t="s">
        <v>114</v>
      </c>
      <c r="C15" s="229" t="s">
        <v>233</v>
      </c>
      <c r="D15" s="302" t="s">
        <v>133</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1"/>
    </row>
    <row r="16" spans="1:65" hidden="1" x14ac:dyDescent="0.3">
      <c r="A16" s="229"/>
      <c r="B16" s="301" t="s">
        <v>119</v>
      </c>
      <c r="C16" s="229" t="str">
        <f>'9. DL PI Fin.plans'!A9</f>
        <v xml:space="preserve">Elastības finansējuma apjoms </v>
      </c>
      <c r="D16" s="302" t="s">
        <v>133</v>
      </c>
      <c r="E16" s="497" t="e">
        <f>'9. DL PI Fin.plans'!B9</f>
        <v>#DIV/0!</v>
      </c>
      <c r="F16" s="498" t="e">
        <f>'9. DL PI Fin.plans'!D9</f>
        <v>#DIV/0!</v>
      </c>
      <c r="G16" s="498" t="e">
        <f>'9. DL PI Fin.plans'!F9</f>
        <v>#DIV/0!</v>
      </c>
      <c r="H16" s="498" t="e">
        <f>'9. DL PI Fin.plans'!H9</f>
        <v>#DIV/0!</v>
      </c>
      <c r="I16" s="498" t="e">
        <f>'9. DL PI Fin.plans'!J9</f>
        <v>#DIV/0!</v>
      </c>
      <c r="J16" s="498" t="e">
        <f>'9. DL PI Fin.plans'!L9</f>
        <v>#DIV/0!</v>
      </c>
      <c r="K16" s="498" t="e">
        <f>'9. DL PI Fin.plans'!N9</f>
        <v>#DIV/0!</v>
      </c>
      <c r="L16" s="498" t="e">
        <f>'9. DL PI Fin.plans'!P9</f>
        <v>#DIV/0!</v>
      </c>
      <c r="M16" s="498" t="e">
        <f>'9. DL PI Fin.plans'!R9</f>
        <v>#DIV/0!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1"/>
    </row>
    <row r="17" spans="1:39" x14ac:dyDescent="0.3">
      <c r="A17" s="229"/>
      <c r="B17" s="301" t="s">
        <v>116</v>
      </c>
      <c r="C17" s="309" t="s">
        <v>222</v>
      </c>
      <c r="D17" s="302" t="s">
        <v>133</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x14ac:dyDescent="0.3">
      <c r="A18" s="200" t="s">
        <v>234</v>
      </c>
      <c r="B18" s="200"/>
      <c r="C18" s="200"/>
      <c r="D18" s="295"/>
      <c r="E18" s="296">
        <f>SUM(E19:E23)</f>
        <v>0</v>
      </c>
      <c r="F18" s="297">
        <f t="shared" ref="F18:AH18" si="3">SUM(F19:F23)</f>
        <v>0</v>
      </c>
      <c r="G18" s="297">
        <f t="shared" si="3"/>
        <v>0</v>
      </c>
      <c r="H18" s="297">
        <f t="shared" si="3"/>
        <v>0</v>
      </c>
      <c r="I18" s="297">
        <f t="shared" si="3"/>
        <v>0</v>
      </c>
      <c r="J18" s="297">
        <f t="shared" si="3"/>
        <v>0</v>
      </c>
      <c r="K18" s="297">
        <f t="shared" si="3"/>
        <v>0</v>
      </c>
      <c r="L18" s="297">
        <f t="shared" si="3"/>
        <v>0</v>
      </c>
      <c r="M18" s="297">
        <f t="shared" si="3"/>
        <v>0</v>
      </c>
      <c r="N18" s="297">
        <f t="shared" si="3"/>
        <v>0</v>
      </c>
      <c r="O18" s="297">
        <f t="shared" si="3"/>
        <v>0</v>
      </c>
      <c r="P18" s="297">
        <f t="shared" si="3"/>
        <v>0</v>
      </c>
      <c r="Q18" s="297">
        <f t="shared" si="3"/>
        <v>0</v>
      </c>
      <c r="R18" s="297">
        <f t="shared" si="3"/>
        <v>0</v>
      </c>
      <c r="S18" s="297">
        <f t="shared" si="3"/>
        <v>0</v>
      </c>
      <c r="T18" s="297">
        <f t="shared" si="3"/>
        <v>0</v>
      </c>
      <c r="U18" s="297">
        <f t="shared" si="3"/>
        <v>0</v>
      </c>
      <c r="V18" s="297">
        <f t="shared" si="3"/>
        <v>0</v>
      </c>
      <c r="W18" s="297">
        <f t="shared" si="3"/>
        <v>0</v>
      </c>
      <c r="X18" s="297">
        <f t="shared" si="3"/>
        <v>0</v>
      </c>
      <c r="Y18" s="297">
        <f t="shared" si="3"/>
        <v>0</v>
      </c>
      <c r="Z18" s="297">
        <f t="shared" si="3"/>
        <v>0</v>
      </c>
      <c r="AA18" s="297">
        <f t="shared" si="3"/>
        <v>0</v>
      </c>
      <c r="AB18" s="297">
        <f t="shared" si="3"/>
        <v>0</v>
      </c>
      <c r="AC18" s="297">
        <f t="shared" si="3"/>
        <v>0</v>
      </c>
      <c r="AD18" s="297">
        <f t="shared" si="3"/>
        <v>0</v>
      </c>
      <c r="AE18" s="297">
        <f t="shared" si="3"/>
        <v>0</v>
      </c>
      <c r="AF18" s="297">
        <f t="shared" si="3"/>
        <v>0</v>
      </c>
      <c r="AG18" s="297">
        <f t="shared" si="3"/>
        <v>0</v>
      </c>
      <c r="AH18" s="298">
        <f t="shared" si="3"/>
        <v>0</v>
      </c>
      <c r="AI18" s="299">
        <f t="shared" si="1"/>
        <v>0</v>
      </c>
    </row>
    <row r="19" spans="1:39" x14ac:dyDescent="0.3">
      <c r="A19" s="229"/>
      <c r="B19" s="301" t="s">
        <v>194</v>
      </c>
      <c r="C19" s="229" t="s">
        <v>235</v>
      </c>
      <c r="D19" s="302" t="s">
        <v>133</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x14ac:dyDescent="0.3">
      <c r="A20" s="229"/>
      <c r="B20" s="301" t="s">
        <v>195</v>
      </c>
      <c r="C20" s="229" t="s">
        <v>236</v>
      </c>
      <c r="D20" s="302" t="s">
        <v>133</v>
      </c>
      <c r="E20" s="303">
        <f>'3. DL invest.n.pl.AR pr.'!F25+'3. DL invest.n.pl.AR pr.'!F28</f>
        <v>0</v>
      </c>
      <c r="F20" s="304">
        <f>'3. DL invest.n.pl.AR pr.'!G25+'3. DL invest.n.pl.AR pr.'!G28</f>
        <v>0</v>
      </c>
      <c r="G20" s="304">
        <f>'3. DL invest.n.pl.AR pr.'!H25+'3. DL invest.n.pl.AR pr.'!H28</f>
        <v>0</v>
      </c>
      <c r="H20" s="304">
        <f>'3. DL invest.n.pl.AR pr.'!I25+'3. DL invest.n.pl.AR pr.'!I28</f>
        <v>0</v>
      </c>
      <c r="I20" s="304">
        <f>'3. DL invest.n.pl.AR pr.'!J25+'3. DL invest.n.pl.AR pr.'!J28</f>
        <v>0</v>
      </c>
      <c r="J20" s="304">
        <f>'3. DL invest.n.pl.AR pr.'!K25+'3. DL invest.n.pl.AR pr.'!K28</f>
        <v>0</v>
      </c>
      <c r="K20" s="304">
        <f>'3. DL invest.n.pl.AR pr.'!L25+'3. DL invest.n.pl.AR pr.'!L28</f>
        <v>0</v>
      </c>
      <c r="L20" s="304">
        <f>'3. DL invest.n.pl.AR pr.'!M25+'3. DL invest.n.pl.AR pr.'!M28</f>
        <v>0</v>
      </c>
      <c r="M20" s="304">
        <f>'3. DL invest.n.pl.AR pr.'!N25+'3. DL invest.n.pl.AR pr.'!N28</f>
        <v>0</v>
      </c>
      <c r="N20" s="304">
        <f>'3. DL invest.n.pl.AR pr.'!O25+'3. DL invest.n.pl.AR pr.'!O28</f>
        <v>0</v>
      </c>
      <c r="O20" s="304">
        <f>'3. DL invest.n.pl.AR pr.'!P25+'3. DL invest.n.pl.AR pr.'!P28</f>
        <v>0</v>
      </c>
      <c r="P20" s="304">
        <f>'3. DL invest.n.pl.AR pr.'!Q25+'3. DL invest.n.pl.AR pr.'!Q28</f>
        <v>0</v>
      </c>
      <c r="Q20" s="304">
        <f>'3. DL invest.n.pl.AR pr.'!R25+'3. DL invest.n.pl.AR pr.'!R28</f>
        <v>0</v>
      </c>
      <c r="R20" s="304">
        <f>'3. DL invest.n.pl.AR pr.'!S25+'3. DL invest.n.pl.AR pr.'!S28</f>
        <v>0</v>
      </c>
      <c r="S20" s="304">
        <f>'3. DL invest.n.pl.AR pr.'!T25+'3. DL invest.n.pl.AR pr.'!T28</f>
        <v>0</v>
      </c>
      <c r="T20" s="304">
        <f>'3. DL invest.n.pl.AR pr.'!U25+'3. DL invest.n.pl.AR pr.'!U28</f>
        <v>0</v>
      </c>
      <c r="U20" s="304">
        <f>'3. DL invest.n.pl.AR pr.'!V25+'3. DL invest.n.pl.AR pr.'!V28</f>
        <v>0</v>
      </c>
      <c r="V20" s="304">
        <f>'3. DL invest.n.pl.AR pr.'!W25+'3. DL invest.n.pl.AR pr.'!W28</f>
        <v>0</v>
      </c>
      <c r="W20" s="304">
        <f>'3. DL invest.n.pl.AR pr.'!X25+'3. DL invest.n.pl.AR pr.'!X28</f>
        <v>0</v>
      </c>
      <c r="X20" s="304">
        <f>'3. DL invest.n.pl.AR pr.'!Y25+'3. DL invest.n.pl.AR pr.'!Y28</f>
        <v>0</v>
      </c>
      <c r="Y20" s="304">
        <f>'3. DL invest.n.pl.AR pr.'!Z25+'3. DL invest.n.pl.AR pr.'!Z28</f>
        <v>0</v>
      </c>
      <c r="Z20" s="304">
        <f>'3. DL invest.n.pl.AR pr.'!AA25+'3. DL invest.n.pl.AR pr.'!AA28</f>
        <v>0</v>
      </c>
      <c r="AA20" s="304">
        <f>'3. DL invest.n.pl.AR pr.'!AB25+'3. DL invest.n.pl.AR pr.'!AB28</f>
        <v>0</v>
      </c>
      <c r="AB20" s="304">
        <f>'3. DL invest.n.pl.AR pr.'!AC25+'3. DL invest.n.pl.AR pr.'!AC28</f>
        <v>0</v>
      </c>
      <c r="AC20" s="304">
        <f>'3. DL invest.n.pl.AR pr.'!AD25+'3. DL invest.n.pl.AR pr.'!AD28</f>
        <v>0</v>
      </c>
      <c r="AD20" s="304">
        <f>'3. DL invest.n.pl.AR pr.'!AE25+'3. DL invest.n.pl.AR pr.'!AE28</f>
        <v>0</v>
      </c>
      <c r="AE20" s="304">
        <f>'3. DL invest.n.pl.AR pr.'!AF25+'3. DL invest.n.pl.AR pr.'!AF28</f>
        <v>0</v>
      </c>
      <c r="AF20" s="304">
        <f>'3. DL invest.n.pl.AR pr.'!AG25+'3. DL invest.n.pl.AR pr.'!AG28</f>
        <v>0</v>
      </c>
      <c r="AG20" s="304">
        <f>'3. DL invest.n.pl.AR pr.'!AH25+'3. DL invest.n.pl.AR pr.'!AH28</f>
        <v>0</v>
      </c>
      <c r="AH20" s="311">
        <f>'3. DL invest.n.pl.AR pr.'!AI25+'3. DL invest.n.pl.AR pr.'!AI28</f>
        <v>0</v>
      </c>
      <c r="AI20" s="305">
        <f t="shared" si="1"/>
        <v>0</v>
      </c>
    </row>
    <row r="21" spans="1:39" x14ac:dyDescent="0.3">
      <c r="A21" s="229"/>
      <c r="B21" s="301" t="s">
        <v>196</v>
      </c>
      <c r="C21" s="229" t="s">
        <v>237</v>
      </c>
      <c r="D21" s="302" t="s">
        <v>133</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x14ac:dyDescent="0.3">
      <c r="A22" s="229"/>
      <c r="B22" s="301" t="s">
        <v>197</v>
      </c>
      <c r="C22" s="229" t="s">
        <v>238</v>
      </c>
      <c r="D22" s="302" t="s">
        <v>133</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x14ac:dyDescent="0.3">
      <c r="A23" s="229"/>
      <c r="B23" s="301" t="s">
        <v>198</v>
      </c>
      <c r="C23" s="229" t="s">
        <v>239</v>
      </c>
      <c r="D23" s="302" t="s">
        <v>133</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x14ac:dyDescent="0.3">
      <c r="A24" s="312">
        <v>3</v>
      </c>
      <c r="B24" s="281"/>
      <c r="C24" s="226" t="s">
        <v>200</v>
      </c>
      <c r="D24" s="313" t="s">
        <v>133</v>
      </c>
      <c r="E24" s="314" t="e">
        <f t="shared" ref="E24:AG24" si="4">SUM(E7,E18)</f>
        <v>#DIV/0!</v>
      </c>
      <c r="F24" s="233" t="e">
        <f t="shared" si="4"/>
        <v>#DIV/0!</v>
      </c>
      <c r="G24" s="233" t="e">
        <f t="shared" si="4"/>
        <v>#DIV/0!</v>
      </c>
      <c r="H24" s="233" t="e">
        <f t="shared" si="4"/>
        <v>#DIV/0!</v>
      </c>
      <c r="I24" s="233" t="e">
        <f t="shared" si="4"/>
        <v>#DIV/0!</v>
      </c>
      <c r="J24" s="233" t="e">
        <f t="shared" si="4"/>
        <v>#DIV/0!</v>
      </c>
      <c r="K24" s="233" t="e">
        <f t="shared" si="4"/>
        <v>#DIV/0!</v>
      </c>
      <c r="L24" s="233" t="e">
        <f t="shared" si="4"/>
        <v>#DIV/0!</v>
      </c>
      <c r="M24" s="233" t="e">
        <f t="shared" si="4"/>
        <v>#DIV/0!</v>
      </c>
      <c r="N24" s="233">
        <f t="shared" si="4"/>
        <v>0</v>
      </c>
      <c r="O24" s="233">
        <f t="shared" si="4"/>
        <v>0</v>
      </c>
      <c r="P24" s="233">
        <f t="shared" si="4"/>
        <v>0</v>
      </c>
      <c r="Q24" s="233">
        <f t="shared" si="4"/>
        <v>0</v>
      </c>
      <c r="R24" s="233">
        <f t="shared" si="4"/>
        <v>0</v>
      </c>
      <c r="S24" s="233">
        <f t="shared" si="4"/>
        <v>0</v>
      </c>
      <c r="T24" s="233">
        <f t="shared" si="4"/>
        <v>0</v>
      </c>
      <c r="U24" s="233">
        <f t="shared" si="4"/>
        <v>0</v>
      </c>
      <c r="V24" s="233">
        <f t="shared" si="4"/>
        <v>0</v>
      </c>
      <c r="W24" s="233">
        <f t="shared" si="4"/>
        <v>0</v>
      </c>
      <c r="X24" s="233">
        <f t="shared" si="4"/>
        <v>0</v>
      </c>
      <c r="Y24" s="233">
        <f t="shared" si="4"/>
        <v>0</v>
      </c>
      <c r="Z24" s="233">
        <f t="shared" si="4"/>
        <v>0</v>
      </c>
      <c r="AA24" s="233">
        <f t="shared" si="4"/>
        <v>0</v>
      </c>
      <c r="AB24" s="233">
        <f t="shared" si="4"/>
        <v>0</v>
      </c>
      <c r="AC24" s="233">
        <f t="shared" si="4"/>
        <v>0</v>
      </c>
      <c r="AD24" s="233">
        <f t="shared" si="4"/>
        <v>0</v>
      </c>
      <c r="AE24" s="233">
        <f t="shared" si="4"/>
        <v>0</v>
      </c>
      <c r="AF24" s="233">
        <f t="shared" si="4"/>
        <v>0</v>
      </c>
      <c r="AG24" s="233">
        <f t="shared" si="4"/>
        <v>0</v>
      </c>
      <c r="AH24" s="315">
        <f>SUM(AH7,AH18)</f>
        <v>0</v>
      </c>
      <c r="AI24" s="316" t="e">
        <f>SUM(AI7,AI18)</f>
        <v>#DIV/0!</v>
      </c>
    </row>
    <row r="25" spans="1:39" x14ac:dyDescent="0.3">
      <c r="A25" s="312">
        <v>4</v>
      </c>
      <c r="B25" s="281"/>
      <c r="C25" s="226" t="s">
        <v>240</v>
      </c>
      <c r="D25" s="313" t="s">
        <v>133</v>
      </c>
      <c r="E25" s="314" t="e">
        <f>E24</f>
        <v>#DIV/0!</v>
      </c>
      <c r="F25" s="233" t="e">
        <f>E25+F24</f>
        <v>#DIV/0!</v>
      </c>
      <c r="G25" s="233" t="e">
        <f t="shared" ref="G25:AG25" si="5">F25+G24</f>
        <v>#DIV/0!</v>
      </c>
      <c r="H25" s="233" t="e">
        <f t="shared" si="5"/>
        <v>#DIV/0!</v>
      </c>
      <c r="I25" s="233" t="e">
        <f t="shared" si="5"/>
        <v>#DIV/0!</v>
      </c>
      <c r="J25" s="233" t="e">
        <f t="shared" si="5"/>
        <v>#DIV/0!</v>
      </c>
      <c r="K25" s="233" t="e">
        <f t="shared" si="5"/>
        <v>#DIV/0!</v>
      </c>
      <c r="L25" s="233" t="e">
        <f t="shared" si="5"/>
        <v>#DIV/0!</v>
      </c>
      <c r="M25" s="233" t="e">
        <f t="shared" si="5"/>
        <v>#DIV/0!</v>
      </c>
      <c r="N25" s="233" t="e">
        <f t="shared" si="5"/>
        <v>#DIV/0!</v>
      </c>
      <c r="O25" s="233" t="e">
        <f t="shared" si="5"/>
        <v>#DIV/0!</v>
      </c>
      <c r="P25" s="233" t="e">
        <f t="shared" si="5"/>
        <v>#DIV/0!</v>
      </c>
      <c r="Q25" s="233" t="e">
        <f t="shared" si="5"/>
        <v>#DIV/0!</v>
      </c>
      <c r="R25" s="233" t="e">
        <f t="shared" si="5"/>
        <v>#DIV/0!</v>
      </c>
      <c r="S25" s="233" t="e">
        <f t="shared" si="5"/>
        <v>#DIV/0!</v>
      </c>
      <c r="T25" s="233" t="e">
        <f t="shared" si="5"/>
        <v>#DIV/0!</v>
      </c>
      <c r="U25" s="233" t="e">
        <f t="shared" si="5"/>
        <v>#DIV/0!</v>
      </c>
      <c r="V25" s="233" t="e">
        <f t="shared" si="5"/>
        <v>#DIV/0!</v>
      </c>
      <c r="W25" s="233" t="e">
        <f t="shared" si="5"/>
        <v>#DIV/0!</v>
      </c>
      <c r="X25" s="233" t="e">
        <f t="shared" si="5"/>
        <v>#DIV/0!</v>
      </c>
      <c r="Y25" s="233" t="e">
        <f t="shared" si="5"/>
        <v>#DIV/0!</v>
      </c>
      <c r="Z25" s="233" t="e">
        <f t="shared" si="5"/>
        <v>#DIV/0!</v>
      </c>
      <c r="AA25" s="233" t="e">
        <f t="shared" si="5"/>
        <v>#DIV/0!</v>
      </c>
      <c r="AB25" s="233" t="e">
        <f t="shared" si="5"/>
        <v>#DIV/0!</v>
      </c>
      <c r="AC25" s="233" t="e">
        <f t="shared" si="5"/>
        <v>#DIV/0!</v>
      </c>
      <c r="AD25" s="233" t="e">
        <f t="shared" si="5"/>
        <v>#DIV/0!</v>
      </c>
      <c r="AE25" s="233" t="e">
        <f t="shared" si="5"/>
        <v>#DIV/0!</v>
      </c>
      <c r="AF25" s="233" t="e">
        <f t="shared" si="5"/>
        <v>#DIV/0!</v>
      </c>
      <c r="AG25" s="233" t="e">
        <f t="shared" si="5"/>
        <v>#DIV/0!</v>
      </c>
      <c r="AH25" s="233" t="e">
        <f>AG25+AH24</f>
        <v>#DIV/0!</v>
      </c>
      <c r="AI25" s="316" t="e">
        <f>AH25+AI24</f>
        <v>#DIV/0!</v>
      </c>
    </row>
    <row r="26" spans="1:39" x14ac:dyDescent="0.3">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x14ac:dyDescent="0.3">
      <c r="D27" s="309"/>
    </row>
    <row r="28" spans="1:39" x14ac:dyDescent="0.3">
      <c r="B28" s="3"/>
      <c r="C28" s="3"/>
      <c r="D28" s="29"/>
      <c r="E28" s="320"/>
      <c r="F28" s="3"/>
      <c r="G28" s="3"/>
      <c r="H28" s="3"/>
      <c r="I28" s="3"/>
      <c r="J28" s="3"/>
    </row>
    <row r="29" spans="1:39" x14ac:dyDescent="0.3">
      <c r="B29" s="3"/>
      <c r="C29" s="5"/>
      <c r="D29" s="29"/>
      <c r="E29" s="3"/>
      <c r="F29" s="3"/>
      <c r="G29" s="3"/>
      <c r="H29" s="3"/>
      <c r="I29" s="3"/>
      <c r="J29" s="3"/>
    </row>
    <row r="30" spans="1:39" x14ac:dyDescent="0.3">
      <c r="B30" s="3"/>
      <c r="C30" s="3"/>
      <c r="D30" s="29"/>
      <c r="E30" s="3"/>
      <c r="F30" s="265"/>
      <c r="G30" s="3"/>
      <c r="H30" s="3"/>
      <c r="I30" s="3"/>
      <c r="J30" s="3"/>
    </row>
    <row r="31" spans="1:39" x14ac:dyDescent="0.3">
      <c r="B31" s="3"/>
      <c r="C31" s="3"/>
      <c r="D31" s="29"/>
      <c r="E31" s="3"/>
      <c r="F31" s="3"/>
      <c r="G31" s="3"/>
      <c r="H31" s="3"/>
      <c r="I31" s="3"/>
      <c r="J31" s="3"/>
    </row>
    <row r="32" spans="1:39" x14ac:dyDescent="0.3">
      <c r="B32" s="3"/>
      <c r="C32" s="3"/>
      <c r="D32" s="29"/>
      <c r="E32" s="3"/>
      <c r="F32" s="3"/>
      <c r="G32" s="3"/>
      <c r="H32" s="3"/>
      <c r="I32" s="3"/>
      <c r="J32" s="3"/>
    </row>
    <row r="33" spans="2:10" x14ac:dyDescent="0.3">
      <c r="B33" s="3"/>
      <c r="C33" s="3"/>
      <c r="D33" s="29"/>
      <c r="E33" s="3"/>
      <c r="F33" s="3"/>
      <c r="G33" s="3"/>
      <c r="H33" s="3"/>
      <c r="I33" s="3"/>
      <c r="J33" s="3"/>
    </row>
    <row r="34" spans="2:10" x14ac:dyDescent="0.3">
      <c r="B34" s="321"/>
      <c r="C34" s="3"/>
      <c r="D34" s="29"/>
      <c r="E34" s="3"/>
      <c r="F34" s="3"/>
      <c r="G34" s="3"/>
      <c r="H34" s="3"/>
      <c r="I34" s="3"/>
      <c r="J34" s="3"/>
    </row>
    <row r="35" spans="2:10" x14ac:dyDescent="0.3">
      <c r="B35" s="322"/>
      <c r="C35" s="3"/>
      <c r="D35" s="29"/>
      <c r="E35" s="3"/>
      <c r="F35" s="3"/>
      <c r="G35" s="3"/>
      <c r="H35" s="3"/>
      <c r="I35" s="3"/>
      <c r="J35" s="3"/>
    </row>
    <row r="36" spans="2:10" x14ac:dyDescent="0.3">
      <c r="B36" s="31"/>
      <c r="C36" s="3"/>
      <c r="D36" s="29"/>
      <c r="E36" s="3"/>
      <c r="F36" s="3"/>
      <c r="G36" s="3"/>
      <c r="H36" s="3"/>
      <c r="I36" s="3"/>
      <c r="J36" s="3"/>
    </row>
    <row r="37" spans="2:10" x14ac:dyDescent="0.3">
      <c r="B37" s="3"/>
      <c r="C37" s="3"/>
      <c r="D37" s="29"/>
      <c r="E37" s="3"/>
      <c r="F37" s="3"/>
      <c r="G37" s="3"/>
      <c r="H37" s="3"/>
      <c r="I37" s="3"/>
      <c r="J37" s="3"/>
    </row>
    <row r="38" spans="2:10" x14ac:dyDescent="0.3">
      <c r="C38" s="3"/>
      <c r="D38" s="29"/>
      <c r="E38" s="3"/>
      <c r="F38" s="3"/>
      <c r="G38" s="3"/>
      <c r="H38" s="3"/>
      <c r="I38" s="3"/>
      <c r="J38" s="3"/>
    </row>
    <row r="39" spans="2:10" x14ac:dyDescent="0.3">
      <c r="C39" s="3"/>
      <c r="D39" s="29"/>
      <c r="E39" s="3"/>
      <c r="F39" s="3"/>
      <c r="G39" s="3"/>
      <c r="H39" s="3"/>
      <c r="I39" s="3"/>
      <c r="J39" s="3"/>
    </row>
    <row r="40" spans="2:10" x14ac:dyDescent="0.3">
      <c r="C40" s="3"/>
      <c r="D40" s="29"/>
      <c r="E40" s="3"/>
      <c r="F40" s="3"/>
      <c r="G40" s="3"/>
      <c r="H40" s="3"/>
      <c r="I40" s="3"/>
      <c r="J40" s="3"/>
    </row>
  </sheetData>
  <sheetProtection algorithmName="SHA-512" hashValue="WdG2gNRhUWu7KEo65Qa8+TK/1pTLs2qVPWzN9XQXqgcet4PObnpe0FtFXRhk44cm1l+ijDnCcHGPy/bvAq1wuA==" saltValue="5iIZBGh0OI2cGWiVmjOaQQ=="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F11" sqref="F11"/>
    </sheetView>
  </sheetViews>
  <sheetFormatPr defaultColWidth="9.109375" defaultRowHeight="13.8" x14ac:dyDescent="0.3"/>
  <cols>
    <col min="1" max="1" width="6.44140625" style="4" customWidth="1"/>
    <col min="2" max="2" width="48.5546875" style="4" customWidth="1"/>
    <col min="3" max="3" width="7.109375" style="4" customWidth="1"/>
    <col min="4" max="35" width="13.88671875" style="4" customWidth="1"/>
    <col min="36" max="36" width="9.109375" style="3"/>
    <col min="37" max="66" width="9.109375" style="3" hidden="1" customWidth="1"/>
    <col min="67" max="80" width="9.109375" style="3"/>
    <col min="81" max="16384" width="9.109375" style="4"/>
  </cols>
  <sheetData>
    <row r="1" spans="1:80" s="1" customFormat="1" ht="27" customHeight="1" x14ac:dyDescent="0.3">
      <c r="A1" s="535" t="s">
        <v>241</v>
      </c>
      <c r="B1" s="535"/>
      <c r="C1" s="535"/>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 customHeight="1" x14ac:dyDescent="0.3">
      <c r="A2" s="558" t="s">
        <v>242</v>
      </c>
      <c r="B2" s="558"/>
      <c r="C2" s="558"/>
      <c r="D2" s="558"/>
      <c r="E2" s="558"/>
      <c r="F2" s="558"/>
      <c r="G2" s="558"/>
      <c r="H2" s="558"/>
      <c r="I2" s="558"/>
      <c r="J2" s="558"/>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3">
      <c r="B3" s="42" t="s">
        <v>243</v>
      </c>
      <c r="C3" s="358">
        <v>0.05</v>
      </c>
    </row>
    <row r="4" spans="1:80" s="3" customFormat="1" x14ac:dyDescent="0.3"/>
    <row r="5" spans="1:80" s="198" customFormat="1" ht="15.6" x14ac:dyDescent="0.3">
      <c r="A5" s="324"/>
      <c r="B5" s="201"/>
      <c r="C5" s="201"/>
      <c r="D5" s="325" t="s">
        <v>244</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x14ac:dyDescent="0.3">
      <c r="A6" s="267"/>
      <c r="B6" s="200"/>
      <c r="C6" s="200" t="s">
        <v>245</v>
      </c>
      <c r="D6" s="325" t="s">
        <v>190</v>
      </c>
      <c r="E6" s="325" t="s">
        <v>190</v>
      </c>
      <c r="F6" s="203">
        <f>'4.DL Finansiālā ilgtspēja'!E4</f>
        <v>2024</v>
      </c>
      <c r="G6" s="203">
        <f>'4.DL Finansiālā ilgtspēja'!F4</f>
        <v>2025</v>
      </c>
      <c r="H6" s="203">
        <f>'4.DL Finansiālā ilgtspēja'!G4</f>
        <v>2026</v>
      </c>
      <c r="I6" s="203">
        <f>'4.DL Finansiālā ilgtspēja'!H4</f>
        <v>2027</v>
      </c>
      <c r="J6" s="203">
        <f>'4.DL Finansiālā ilgtspēja'!I4</f>
        <v>2028</v>
      </c>
      <c r="K6" s="203">
        <f>'4.DL Finansiālā ilgtspēja'!J4</f>
        <v>2029</v>
      </c>
      <c r="L6" s="203">
        <f>'4.DL Finansiālā ilgtspēja'!K4</f>
        <v>2030</v>
      </c>
      <c r="M6" s="203">
        <f>'4.DL Finansiālā ilgtspēja'!L4</f>
        <v>2031</v>
      </c>
      <c r="N6" s="203">
        <f>'4.DL Finansiālā ilgtspēja'!M4</f>
        <v>2032</v>
      </c>
      <c r="O6" s="203">
        <f>'4.DL Finansiālā ilgtspēja'!N4</f>
        <v>2033</v>
      </c>
      <c r="P6" s="203">
        <f>'4.DL Finansiālā ilgtspēja'!O4</f>
        <v>2034</v>
      </c>
      <c r="Q6" s="203">
        <f>'4.DL Finansiālā ilgtspēja'!P4</f>
        <v>2035</v>
      </c>
      <c r="R6" s="203">
        <f>'4.DL Finansiālā ilgtspēja'!Q4</f>
        <v>2036</v>
      </c>
      <c r="S6" s="203">
        <f>'4.DL Finansiālā ilgtspēja'!R4</f>
        <v>2037</v>
      </c>
      <c r="T6" s="203">
        <f>'4.DL Finansiālā ilgtspēja'!S4</f>
        <v>2038</v>
      </c>
      <c r="U6" s="203">
        <f>'4.DL Finansiālā ilgtspēja'!T4</f>
        <v>2039</v>
      </c>
      <c r="V6" s="203">
        <f>'4.DL Finansiālā ilgtspēja'!U4</f>
        <v>2040</v>
      </c>
      <c r="W6" s="203">
        <f>'4.DL Finansiālā ilgtspēja'!V4</f>
        <v>2041</v>
      </c>
      <c r="X6" s="203">
        <f>'4.DL Finansiālā ilgtspēja'!W4</f>
        <v>2042</v>
      </c>
      <c r="Y6" s="203">
        <f>'4.DL Finansiālā ilgtspēja'!X4</f>
        <v>2043</v>
      </c>
      <c r="Z6" s="203">
        <f>'4.DL Finansiālā ilgtspēja'!Y4</f>
        <v>2044</v>
      </c>
      <c r="AA6" s="203">
        <f>'4.DL Finansiālā ilgtspēja'!Z4</f>
        <v>2045</v>
      </c>
      <c r="AB6" s="203">
        <f>'4.DL Finansiālā ilgtspēja'!AA4</f>
        <v>2046</v>
      </c>
      <c r="AC6" s="203">
        <f>'4.DL Finansiālā ilgtspēja'!AB4</f>
        <v>2047</v>
      </c>
      <c r="AD6" s="203">
        <f>'4.DL Finansiālā ilgtspēja'!AC4</f>
        <v>2048</v>
      </c>
      <c r="AE6" s="203">
        <f>'4.DL Finansiālā ilgtspēja'!AD4</f>
        <v>2049</v>
      </c>
      <c r="AF6" s="203">
        <f>'4.DL Finansiālā ilgtspēja'!AE4</f>
        <v>2050</v>
      </c>
      <c r="AG6" s="203">
        <f>'4.DL Finansiālā ilgtspēja'!AF4</f>
        <v>2051</v>
      </c>
      <c r="AH6" s="203">
        <f>'4.DL Finansiālā ilgtspēja'!AG4</f>
        <v>2052</v>
      </c>
      <c r="AI6" s="203">
        <f>'4.DL Finansiālā ilgtspēja'!AH4</f>
        <v>2053</v>
      </c>
      <c r="AJ6" s="3"/>
      <c r="AK6" s="265">
        <f t="shared" si="0"/>
        <v>2024</v>
      </c>
      <c r="AL6" s="265">
        <f t="shared" si="1"/>
        <v>2025</v>
      </c>
      <c r="AM6" s="265">
        <f t="shared" si="2"/>
        <v>2026</v>
      </c>
      <c r="AN6" s="265">
        <f t="shared" si="3"/>
        <v>2027</v>
      </c>
      <c r="AO6" s="265">
        <f t="shared" si="4"/>
        <v>2028</v>
      </c>
      <c r="AP6" s="265">
        <f t="shared" si="5"/>
        <v>2029</v>
      </c>
      <c r="AQ6" s="265">
        <f t="shared" si="6"/>
        <v>2030</v>
      </c>
      <c r="AR6" s="265">
        <f t="shared" si="7"/>
        <v>2031</v>
      </c>
      <c r="AS6" s="265">
        <f t="shared" si="8"/>
        <v>2032</v>
      </c>
      <c r="AT6" s="265">
        <f t="shared" si="9"/>
        <v>2033</v>
      </c>
      <c r="AU6" s="265">
        <f t="shared" si="10"/>
        <v>2034</v>
      </c>
      <c r="AV6" s="265">
        <f t="shared" si="11"/>
        <v>2035</v>
      </c>
      <c r="AW6" s="265">
        <f t="shared" si="12"/>
        <v>2036</v>
      </c>
      <c r="AX6" s="265">
        <f t="shared" si="13"/>
        <v>2037</v>
      </c>
      <c r="AY6" s="265">
        <f t="shared" si="14"/>
        <v>2038</v>
      </c>
      <c r="AZ6" s="265">
        <f t="shared" si="15"/>
        <v>2039</v>
      </c>
      <c r="BA6" s="265">
        <f t="shared" si="16"/>
        <v>2040</v>
      </c>
      <c r="BB6" s="265">
        <f t="shared" si="17"/>
        <v>2041</v>
      </c>
      <c r="BC6" s="265">
        <f t="shared" si="18"/>
        <v>2042</v>
      </c>
      <c r="BD6" s="265">
        <f t="shared" si="19"/>
        <v>2043</v>
      </c>
      <c r="BE6" s="265">
        <f t="shared" si="20"/>
        <v>2044</v>
      </c>
      <c r="BF6" s="265">
        <f t="shared" si="21"/>
        <v>2045</v>
      </c>
      <c r="BG6" s="265">
        <f t="shared" si="22"/>
        <v>2046</v>
      </c>
      <c r="BH6" s="265">
        <f t="shared" si="23"/>
        <v>2047</v>
      </c>
      <c r="BI6" s="265">
        <f t="shared" si="24"/>
        <v>2048</v>
      </c>
      <c r="BJ6" s="265">
        <f t="shared" si="25"/>
        <v>2049</v>
      </c>
      <c r="BK6" s="265">
        <f t="shared" si="26"/>
        <v>2050</v>
      </c>
      <c r="BL6" s="265">
        <f t="shared" si="27"/>
        <v>2051</v>
      </c>
      <c r="BM6" s="265">
        <f t="shared" si="28"/>
        <v>2052</v>
      </c>
      <c r="BN6" s="265">
        <f t="shared" si="29"/>
        <v>2053</v>
      </c>
      <c r="BO6" s="3"/>
      <c r="BP6" s="3"/>
      <c r="BQ6" s="3"/>
      <c r="BR6" s="3"/>
      <c r="BS6" s="3"/>
      <c r="BT6" s="3"/>
      <c r="BU6" s="3"/>
      <c r="BV6" s="3"/>
      <c r="BW6" s="3"/>
      <c r="BX6" s="3"/>
      <c r="BY6" s="3"/>
      <c r="BZ6" s="3"/>
      <c r="CA6" s="3"/>
      <c r="CB6" s="3"/>
    </row>
    <row r="7" spans="1:80" x14ac:dyDescent="0.3">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x14ac:dyDescent="0.3">
      <c r="A8" s="331">
        <v>1</v>
      </c>
      <c r="B8" s="332" t="s">
        <v>246</v>
      </c>
      <c r="C8" s="333" t="s">
        <v>133</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x14ac:dyDescent="0.3">
      <c r="A9" s="329" t="s">
        <v>98</v>
      </c>
      <c r="B9" s="34" t="s">
        <v>247</v>
      </c>
      <c r="C9" s="33" t="s">
        <v>133</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x14ac:dyDescent="0.3">
      <c r="A10" s="329" t="s">
        <v>101</v>
      </c>
      <c r="B10" s="34" t="s">
        <v>247</v>
      </c>
      <c r="C10" s="33" t="s">
        <v>133</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x14ac:dyDescent="0.3">
      <c r="A11" s="329" t="s">
        <v>103</v>
      </c>
      <c r="B11" s="34" t="s">
        <v>247</v>
      </c>
      <c r="C11" s="33" t="s">
        <v>133</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x14ac:dyDescent="0.3">
      <c r="A12" s="329" t="s">
        <v>105</v>
      </c>
      <c r="B12" s="34" t="s">
        <v>247</v>
      </c>
      <c r="C12" s="33" t="s">
        <v>133</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x14ac:dyDescent="0.3">
      <c r="A13" s="329" t="s">
        <v>107</v>
      </c>
      <c r="B13" s="34" t="s">
        <v>247</v>
      </c>
      <c r="C13" s="33" t="s">
        <v>133</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x14ac:dyDescent="0.3">
      <c r="A14" s="329" t="s">
        <v>110</v>
      </c>
      <c r="B14" s="34" t="s">
        <v>247</v>
      </c>
      <c r="C14" s="33" t="s">
        <v>133</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x14ac:dyDescent="0.3">
      <c r="A15" s="329" t="s">
        <v>114</v>
      </c>
      <c r="B15" s="34" t="s">
        <v>247</v>
      </c>
      <c r="C15" s="33" t="s">
        <v>133</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x14ac:dyDescent="0.3">
      <c r="A16" s="329" t="s">
        <v>116</v>
      </c>
      <c r="B16" s="34" t="s">
        <v>247</v>
      </c>
      <c r="C16" s="33" t="s">
        <v>133</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x14ac:dyDescent="0.3">
      <c r="A17" s="329" t="s">
        <v>119</v>
      </c>
      <c r="B17" s="34" t="s">
        <v>247</v>
      </c>
      <c r="C17" s="33" t="s">
        <v>133</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x14ac:dyDescent="0.3">
      <c r="A18" s="331">
        <v>2</v>
      </c>
      <c r="B18" s="332" t="s">
        <v>248</v>
      </c>
      <c r="C18" s="333" t="s">
        <v>133</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x14ac:dyDescent="0.3">
      <c r="A19" s="329" t="s">
        <v>194</v>
      </c>
      <c r="B19" s="34" t="s">
        <v>247</v>
      </c>
      <c r="C19" s="33" t="s">
        <v>133</v>
      </c>
      <c r="D19" s="334">
        <f t="shared" si="61"/>
        <v>0</v>
      </c>
      <c r="E19" s="334">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x14ac:dyDescent="0.3">
      <c r="A20" s="329" t="s">
        <v>195</v>
      </c>
      <c r="B20" s="34" t="s">
        <v>247</v>
      </c>
      <c r="C20" s="33" t="s">
        <v>133</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x14ac:dyDescent="0.3">
      <c r="A21" s="329" t="s">
        <v>196</v>
      </c>
      <c r="B21" s="34" t="s">
        <v>247</v>
      </c>
      <c r="C21" s="33" t="s">
        <v>133</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x14ac:dyDescent="0.3">
      <c r="A22" s="329" t="s">
        <v>197</v>
      </c>
      <c r="B22" s="34" t="s">
        <v>247</v>
      </c>
      <c r="C22" s="33" t="s">
        <v>133</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x14ac:dyDescent="0.3">
      <c r="A23" s="329" t="s">
        <v>198</v>
      </c>
      <c r="B23" s="34" t="s">
        <v>247</v>
      </c>
      <c r="C23" s="33" t="s">
        <v>133</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x14ac:dyDescent="0.3">
      <c r="A24" s="331">
        <v>3</v>
      </c>
      <c r="B24" s="332" t="s">
        <v>249</v>
      </c>
      <c r="C24" s="333" t="s">
        <v>133</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x14ac:dyDescent="0.3">
      <c r="A25" s="329" t="s">
        <v>210</v>
      </c>
      <c r="B25" s="34" t="s">
        <v>250</v>
      </c>
      <c r="C25" s="33" t="s">
        <v>133</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x14ac:dyDescent="0.3">
      <c r="A26" s="329" t="s">
        <v>216</v>
      </c>
      <c r="B26" s="34" t="s">
        <v>250</v>
      </c>
      <c r="C26" s="33" t="s">
        <v>133</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x14ac:dyDescent="0.3">
      <c r="A27" s="329" t="s">
        <v>251</v>
      </c>
      <c r="B27" s="34" t="s">
        <v>250</v>
      </c>
      <c r="C27" s="33" t="s">
        <v>133</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x14ac:dyDescent="0.3">
      <c r="A28" s="329" t="s">
        <v>252</v>
      </c>
      <c r="B28" s="34" t="s">
        <v>250</v>
      </c>
      <c r="C28" s="33" t="s">
        <v>133</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x14ac:dyDescent="0.3">
      <c r="A29" s="329" t="s">
        <v>253</v>
      </c>
      <c r="B29" s="34" t="s">
        <v>250</v>
      </c>
      <c r="C29" s="33" t="s">
        <v>133</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x14ac:dyDescent="0.3">
      <c r="A30" s="329" t="s">
        <v>254</v>
      </c>
      <c r="B30" s="34" t="s">
        <v>250</v>
      </c>
      <c r="C30" s="33" t="s">
        <v>133</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x14ac:dyDescent="0.3">
      <c r="A31" s="329" t="s">
        <v>255</v>
      </c>
      <c r="B31" s="34" t="s">
        <v>250</v>
      </c>
      <c r="C31" s="33" t="s">
        <v>133</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x14ac:dyDescent="0.3">
      <c r="A32" s="329" t="s">
        <v>256</v>
      </c>
      <c r="B32" s="34" t="s">
        <v>250</v>
      </c>
      <c r="C32" s="33" t="s">
        <v>133</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x14ac:dyDescent="0.3">
      <c r="A33" s="329" t="s">
        <v>257</v>
      </c>
      <c r="B33" s="34" t="s">
        <v>250</v>
      </c>
      <c r="C33" s="33" t="s">
        <v>133</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x14ac:dyDescent="0.3">
      <c r="A34" s="331">
        <v>4</v>
      </c>
      <c r="B34" s="332" t="s">
        <v>258</v>
      </c>
      <c r="C34" s="333" t="s">
        <v>133</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x14ac:dyDescent="0.3">
      <c r="A35" s="329" t="s">
        <v>221</v>
      </c>
      <c r="B35" s="3" t="s">
        <v>209</v>
      </c>
      <c r="C35" s="33" t="s">
        <v>133</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x14ac:dyDescent="0.3">
      <c r="A36" s="329" t="s">
        <v>259</v>
      </c>
      <c r="B36" s="3" t="s">
        <v>260</v>
      </c>
      <c r="C36" s="33" t="s">
        <v>133</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x14ac:dyDescent="0.3">
      <c r="A37" s="339" t="s">
        <v>261</v>
      </c>
      <c r="B37" s="3" t="s">
        <v>220</v>
      </c>
      <c r="C37" s="340" t="s">
        <v>133</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x14ac:dyDescent="0.3">
      <c r="A38" s="331">
        <v>5</v>
      </c>
      <c r="B38" s="332" t="s">
        <v>262</v>
      </c>
      <c r="C38" s="333" t="s">
        <v>133</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x14ac:dyDescent="0.3">
      <c r="A39" s="329" t="s">
        <v>263</v>
      </c>
      <c r="B39" s="3" t="s">
        <v>264</v>
      </c>
      <c r="C39" s="33" t="s">
        <v>133</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x14ac:dyDescent="0.3">
      <c r="A40" s="329" t="s">
        <v>265</v>
      </c>
      <c r="B40" s="3" t="s">
        <v>266</v>
      </c>
      <c r="C40" s="33" t="s">
        <v>133</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x14ac:dyDescent="0.3">
      <c r="A41" s="339" t="s">
        <v>267</v>
      </c>
      <c r="B41" s="3" t="s">
        <v>268</v>
      </c>
      <c r="C41" s="340" t="s">
        <v>133</v>
      </c>
      <c r="D41" s="334">
        <f t="shared" si="61"/>
        <v>0</v>
      </c>
      <c r="E41" s="334">
        <f t="shared" si="67"/>
        <v>0</v>
      </c>
      <c r="F41" s="36">
        <f>-F35*0.1/121*21</f>
        <v>0</v>
      </c>
      <c r="G41" s="36">
        <f t="shared" ref="G41:L41" si="70">-G35*0.1/121*21</f>
        <v>0</v>
      </c>
      <c r="H41" s="36">
        <f t="shared" si="70"/>
        <v>0</v>
      </c>
      <c r="I41" s="36">
        <f t="shared" si="70"/>
        <v>0</v>
      </c>
      <c r="J41" s="36">
        <f t="shared" si="70"/>
        <v>0</v>
      </c>
      <c r="K41" s="36">
        <f t="shared" si="70"/>
        <v>0</v>
      </c>
      <c r="L41" s="36">
        <f t="shared" si="70"/>
        <v>0</v>
      </c>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1">F41</f>
        <v>0</v>
      </c>
      <c r="AL41" s="504">
        <f t="shared" ref="AL41:AL42" si="72">G41</f>
        <v>0</v>
      </c>
      <c r="AM41" s="504">
        <f t="shared" ref="AM41:AM42" si="73">H41</f>
        <v>0</v>
      </c>
      <c r="AN41" s="504">
        <f t="shared" ref="AN41:AN42" si="74">I41</f>
        <v>0</v>
      </c>
      <c r="AO41" s="504">
        <f t="shared" ref="AO41:AO42" si="75">J41</f>
        <v>0</v>
      </c>
      <c r="AP41" s="504">
        <f t="shared" ref="AP41:AP42" si="76">K41</f>
        <v>0</v>
      </c>
      <c r="AQ41" s="504">
        <f t="shared" ref="AQ41:AQ42" si="77">L41</f>
        <v>0</v>
      </c>
      <c r="AR41" s="504">
        <f t="shared" ref="AR41:AR42" si="78">M41</f>
        <v>0</v>
      </c>
      <c r="AS41" s="504">
        <f t="shared" ref="AS41:AS42" si="79">N41</f>
        <v>0</v>
      </c>
      <c r="AT41" s="504">
        <f t="shared" ref="AT41:AT42" si="80">O41</f>
        <v>0</v>
      </c>
      <c r="AU41" s="504">
        <f t="shared" ref="AU41:AU42" si="81">P41</f>
        <v>0</v>
      </c>
      <c r="AV41" s="504">
        <f t="shared" ref="AV41:AV42" si="82">Q41</f>
        <v>0</v>
      </c>
      <c r="AW41" s="504">
        <f t="shared" ref="AW41:AW42" si="83">R41</f>
        <v>0</v>
      </c>
      <c r="AX41" s="504">
        <f t="shared" ref="AX41:AX42" si="84">S41</f>
        <v>0</v>
      </c>
      <c r="AY41" s="504">
        <f t="shared" ref="AY41:AY42" si="85">T41</f>
        <v>0</v>
      </c>
      <c r="AZ41" s="504">
        <f t="shared" ref="AZ41:AZ42" si="86">U41</f>
        <v>0</v>
      </c>
      <c r="BA41" s="504">
        <f t="shared" ref="BA41:BA42" si="87">V41</f>
        <v>0</v>
      </c>
      <c r="BB41" s="504">
        <f t="shared" ref="BB41:BB42" si="88">W41</f>
        <v>0</v>
      </c>
      <c r="BC41" s="504">
        <f t="shared" ref="BC41:BC42" si="89">X41</f>
        <v>0</v>
      </c>
      <c r="BD41" s="504">
        <f t="shared" ref="BD41:BD42" si="90">Y41</f>
        <v>0</v>
      </c>
      <c r="BE41" s="504">
        <f t="shared" ref="BE41:BE42" si="91">Z41</f>
        <v>0</v>
      </c>
      <c r="BF41" s="504">
        <f t="shared" ref="BF41:BF42" si="92">AA41</f>
        <v>0</v>
      </c>
      <c r="BG41" s="504">
        <f t="shared" ref="BG41:BG42" si="93">AB41</f>
        <v>0</v>
      </c>
      <c r="BH41" s="504">
        <f t="shared" ref="BH41:BH42" si="94">AC41</f>
        <v>0</v>
      </c>
      <c r="BI41" s="504">
        <f t="shared" ref="BI41:BI42" si="95">AD41</f>
        <v>0</v>
      </c>
      <c r="BJ41" s="504">
        <f t="shared" ref="BJ41:BJ42" si="96">AE41</f>
        <v>0</v>
      </c>
      <c r="BK41" s="504">
        <f t="shared" ref="BK41:BK42" si="97">AF41</f>
        <v>0</v>
      </c>
      <c r="BL41" s="504">
        <f t="shared" ref="BL41:BL42" si="98">AG41</f>
        <v>0</v>
      </c>
      <c r="BM41" s="504">
        <f t="shared" ref="BM41:BM42" si="99">AH41</f>
        <v>0</v>
      </c>
      <c r="BN41" s="504">
        <f t="shared" ref="BN41:BN42" si="100">AI41</f>
        <v>0</v>
      </c>
    </row>
    <row r="42" spans="1:80" x14ac:dyDescent="0.3">
      <c r="A42" s="342"/>
      <c r="B42" s="343" t="s">
        <v>200</v>
      </c>
      <c r="C42" s="342"/>
      <c r="D42" s="344">
        <f>AK42+NPV($C$3,AL42:BN42)</f>
        <v>0</v>
      </c>
      <c r="E42" s="344">
        <f t="shared" si="67"/>
        <v>0</v>
      </c>
      <c r="F42" s="345">
        <f>F8+F18+F24+F34</f>
        <v>0</v>
      </c>
      <c r="G42" s="345">
        <f>G8+G18+G24+G34</f>
        <v>0</v>
      </c>
      <c r="H42" s="345">
        <f t="shared" ref="H42:AI42" si="101">H8+H18+H24+H34</f>
        <v>0</v>
      </c>
      <c r="I42" s="345">
        <f t="shared" si="101"/>
        <v>0</v>
      </c>
      <c r="J42" s="345">
        <f t="shared" si="101"/>
        <v>0</v>
      </c>
      <c r="K42" s="345">
        <f t="shared" si="101"/>
        <v>0</v>
      </c>
      <c r="L42" s="345">
        <f t="shared" si="101"/>
        <v>0</v>
      </c>
      <c r="M42" s="345">
        <f t="shared" si="101"/>
        <v>0</v>
      </c>
      <c r="N42" s="345">
        <f t="shared" si="101"/>
        <v>0</v>
      </c>
      <c r="O42" s="345">
        <f t="shared" si="101"/>
        <v>0</v>
      </c>
      <c r="P42" s="345">
        <f t="shared" si="101"/>
        <v>0</v>
      </c>
      <c r="Q42" s="345">
        <f t="shared" si="101"/>
        <v>0</v>
      </c>
      <c r="R42" s="345">
        <f t="shared" si="101"/>
        <v>0</v>
      </c>
      <c r="S42" s="345">
        <f t="shared" si="101"/>
        <v>0</v>
      </c>
      <c r="T42" s="345">
        <f t="shared" si="101"/>
        <v>0</v>
      </c>
      <c r="U42" s="345">
        <f t="shared" si="101"/>
        <v>0</v>
      </c>
      <c r="V42" s="345">
        <f t="shared" si="101"/>
        <v>0</v>
      </c>
      <c r="W42" s="345">
        <f t="shared" si="101"/>
        <v>0</v>
      </c>
      <c r="X42" s="345">
        <f t="shared" si="101"/>
        <v>0</v>
      </c>
      <c r="Y42" s="345">
        <f t="shared" si="101"/>
        <v>0</v>
      </c>
      <c r="Z42" s="345">
        <f t="shared" si="101"/>
        <v>0</v>
      </c>
      <c r="AA42" s="345">
        <f t="shared" si="101"/>
        <v>0</v>
      </c>
      <c r="AB42" s="345">
        <f t="shared" si="101"/>
        <v>0</v>
      </c>
      <c r="AC42" s="345">
        <f t="shared" si="101"/>
        <v>0</v>
      </c>
      <c r="AD42" s="345">
        <f t="shared" si="101"/>
        <v>0</v>
      </c>
      <c r="AE42" s="345">
        <f t="shared" si="101"/>
        <v>0</v>
      </c>
      <c r="AF42" s="345">
        <f t="shared" si="101"/>
        <v>0</v>
      </c>
      <c r="AG42" s="345">
        <f t="shared" si="101"/>
        <v>0</v>
      </c>
      <c r="AH42" s="345">
        <f t="shared" si="101"/>
        <v>0</v>
      </c>
      <c r="AI42" s="345">
        <f t="shared" si="101"/>
        <v>0</v>
      </c>
      <c r="AJ42" s="346"/>
      <c r="AK42" s="504">
        <f t="shared" si="71"/>
        <v>0</v>
      </c>
      <c r="AL42" s="504">
        <f t="shared" si="72"/>
        <v>0</v>
      </c>
      <c r="AM42" s="504">
        <f t="shared" si="73"/>
        <v>0</v>
      </c>
      <c r="AN42" s="504">
        <f t="shared" si="74"/>
        <v>0</v>
      </c>
      <c r="AO42" s="504">
        <f t="shared" si="75"/>
        <v>0</v>
      </c>
      <c r="AP42" s="504">
        <f t="shared" si="76"/>
        <v>0</v>
      </c>
      <c r="AQ42" s="504">
        <f t="shared" si="77"/>
        <v>0</v>
      </c>
      <c r="AR42" s="504">
        <f t="shared" si="78"/>
        <v>0</v>
      </c>
      <c r="AS42" s="504">
        <f t="shared" si="79"/>
        <v>0</v>
      </c>
      <c r="AT42" s="504">
        <f t="shared" si="80"/>
        <v>0</v>
      </c>
      <c r="AU42" s="504">
        <f t="shared" si="81"/>
        <v>0</v>
      </c>
      <c r="AV42" s="504">
        <f t="shared" si="82"/>
        <v>0</v>
      </c>
      <c r="AW42" s="504">
        <f t="shared" si="83"/>
        <v>0</v>
      </c>
      <c r="AX42" s="504">
        <f t="shared" si="84"/>
        <v>0</v>
      </c>
      <c r="AY42" s="504">
        <f t="shared" si="85"/>
        <v>0</v>
      </c>
      <c r="AZ42" s="504">
        <f t="shared" si="86"/>
        <v>0</v>
      </c>
      <c r="BA42" s="504">
        <f t="shared" si="87"/>
        <v>0</v>
      </c>
      <c r="BB42" s="504">
        <f t="shared" si="88"/>
        <v>0</v>
      </c>
      <c r="BC42" s="504">
        <f t="shared" si="89"/>
        <v>0</v>
      </c>
      <c r="BD42" s="504">
        <f t="shared" si="90"/>
        <v>0</v>
      </c>
      <c r="BE42" s="504">
        <f t="shared" si="91"/>
        <v>0</v>
      </c>
      <c r="BF42" s="504">
        <f t="shared" si="92"/>
        <v>0</v>
      </c>
      <c r="BG42" s="504">
        <f t="shared" si="93"/>
        <v>0</v>
      </c>
      <c r="BH42" s="504">
        <f t="shared" si="94"/>
        <v>0</v>
      </c>
      <c r="BI42" s="504">
        <f t="shared" si="95"/>
        <v>0</v>
      </c>
      <c r="BJ42" s="504">
        <f t="shared" si="96"/>
        <v>0</v>
      </c>
      <c r="BK42" s="504">
        <f t="shared" si="97"/>
        <v>0</v>
      </c>
      <c r="BL42" s="504">
        <f t="shared" si="98"/>
        <v>0</v>
      </c>
      <c r="BM42" s="504">
        <f t="shared" si="99"/>
        <v>0</v>
      </c>
      <c r="BN42" s="504">
        <f t="shared" si="100"/>
        <v>0</v>
      </c>
    </row>
    <row r="43" spans="1:80" s="198" customFormat="1" x14ac:dyDescent="0.3">
      <c r="A43" s="331">
        <v>6</v>
      </c>
      <c r="B43" s="332" t="s">
        <v>269</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x14ac:dyDescent="0.3">
      <c r="A44" s="347" t="s">
        <v>270</v>
      </c>
      <c r="B44" s="229" t="s">
        <v>271</v>
      </c>
      <c r="C44" s="229"/>
      <c r="D44" s="348">
        <f>D42</f>
        <v>0</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x14ac:dyDescent="0.3">
      <c r="A45" s="347" t="s">
        <v>272</v>
      </c>
      <c r="B45" s="229" t="s">
        <v>273</v>
      </c>
      <c r="C45" s="229"/>
      <c r="D45" s="349" t="e">
        <f>IRR(F42:AI42)</f>
        <v>#NUM!</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x14ac:dyDescent="0.3">
      <c r="A46" s="347" t="s">
        <v>274</v>
      </c>
      <c r="B46" s="198" t="s">
        <v>275</v>
      </c>
      <c r="D46" s="350" t="e">
        <f>(D8+D18)/-(D24+D34)</f>
        <v>#DIV/0!</v>
      </c>
    </row>
    <row r="47" spans="1:80" s="198" customFormat="1" ht="12.75" customHeight="1" x14ac:dyDescent="0.3">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x14ac:dyDescent="0.3">
      <c r="A48" s="271">
        <v>7</v>
      </c>
      <c r="B48" s="272" t="s">
        <v>276</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x14ac:dyDescent="0.3">
      <c r="A49" s="329" t="s">
        <v>144</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x14ac:dyDescent="0.3">
      <c r="A50" s="329" t="s">
        <v>145</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x14ac:dyDescent="0.3">
      <c r="A51" s="329" t="s">
        <v>277</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x14ac:dyDescent="0.3">
      <c r="A52" s="339" t="s">
        <v>278</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x14ac:dyDescent="0.3">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x14ac:dyDescent="0.3"/>
    <row r="55" spans="1:35" s="3" customFormat="1" x14ac:dyDescent="0.3">
      <c r="A55" s="3" t="s">
        <v>279</v>
      </c>
    </row>
    <row r="56" spans="1:35" s="3" customFormat="1" x14ac:dyDescent="0.3">
      <c r="A56" s="3" t="s">
        <v>280</v>
      </c>
    </row>
    <row r="57" spans="1:35" s="3" customFormat="1" x14ac:dyDescent="0.3"/>
    <row r="58" spans="1:35" s="3" customFormat="1" x14ac:dyDescent="0.3"/>
    <row r="59" spans="1:35" s="3" customFormat="1" x14ac:dyDescent="0.3"/>
    <row r="60" spans="1:35" s="3" customFormat="1" x14ac:dyDescent="0.3"/>
    <row r="61" spans="1:35" s="3" customFormat="1" x14ac:dyDescent="0.3"/>
    <row r="62" spans="1:35" s="3" customFormat="1" x14ac:dyDescent="0.3"/>
    <row r="63" spans="1:35" s="3" customFormat="1" x14ac:dyDescent="0.3"/>
    <row r="64" spans="1:35"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sheetData>
  <sheetProtection algorithmName="SHA-512" hashValue="95lak/6a79eJ+Ql1ulCyVe42Yo3n65AFGcH7UUVFmqpaEyy1WmFTqjD3rdGfYfBel7exfMxfVn24Bt5iLUZeKw==" saltValue="EKxrnviZVwdFbULCIOO1Ug=="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zoomScale="90" zoomScaleNormal="90" workbookViewId="0">
      <selection activeCell="D41" sqref="D41"/>
    </sheetView>
  </sheetViews>
  <sheetFormatPr defaultColWidth="9.109375" defaultRowHeight="14.4" x14ac:dyDescent="0.3"/>
  <cols>
    <col min="1" max="1" width="7.44140625" customWidth="1"/>
    <col min="2" max="2" width="6.5546875" customWidth="1"/>
    <col min="4" max="4" width="50.5546875" customWidth="1"/>
    <col min="6" max="7" width="14.109375" customWidth="1"/>
    <col min="8" max="37" width="14.33203125" customWidth="1"/>
  </cols>
  <sheetData>
    <row r="1" spans="1:37" ht="25.8" x14ac:dyDescent="0.3">
      <c r="A1" s="559" t="s">
        <v>281</v>
      </c>
      <c r="B1" s="559"/>
      <c r="C1" s="559"/>
      <c r="D1" s="559"/>
      <c r="E1" s="559"/>
      <c r="F1" s="559"/>
      <c r="G1" s="559"/>
      <c r="H1" s="55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4">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4">
      <c r="A3" s="289"/>
      <c r="B3" s="42" t="s">
        <v>282</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4">
      <c r="A4" s="289" t="s">
        <v>283</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3">
      <c r="A5" s="360"/>
      <c r="B5" s="195"/>
      <c r="C5" s="195"/>
      <c r="D5" s="291"/>
      <c r="E5" s="291"/>
      <c r="F5" s="325" t="s">
        <v>244</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x14ac:dyDescent="0.3">
      <c r="A6" s="361">
        <v>1</v>
      </c>
      <c r="B6" s="317" t="s">
        <v>191</v>
      </c>
      <c r="C6" s="317"/>
      <c r="D6" s="317"/>
      <c r="E6" s="207" t="s">
        <v>189</v>
      </c>
      <c r="F6" s="362" t="s">
        <v>190</v>
      </c>
      <c r="G6" s="362" t="s">
        <v>190</v>
      </c>
      <c r="H6" s="294">
        <f>'5.DL soc.econom. analīze'!F6</f>
        <v>2024</v>
      </c>
      <c r="I6" s="294">
        <f>'5.DL soc.econom. analīze'!G6</f>
        <v>2025</v>
      </c>
      <c r="J6" s="294">
        <f>'5.DL soc.econom. analīze'!H6</f>
        <v>2026</v>
      </c>
      <c r="K6" s="294">
        <f>'5.DL soc.econom. analīze'!I6</f>
        <v>2027</v>
      </c>
      <c r="L6" s="294">
        <f>'5.DL soc.econom. analīze'!J6</f>
        <v>2028</v>
      </c>
      <c r="M6" s="294">
        <f>'5.DL soc.econom. analīze'!K6</f>
        <v>2029</v>
      </c>
      <c r="N6" s="294">
        <f>'5.DL soc.econom. analīze'!L6</f>
        <v>2030</v>
      </c>
      <c r="O6" s="294">
        <f>'5.DL soc.econom. analīze'!M6</f>
        <v>2031</v>
      </c>
      <c r="P6" s="294">
        <f>'5.DL soc.econom. analīze'!N6</f>
        <v>2032</v>
      </c>
      <c r="Q6" s="294">
        <f>'5.DL soc.econom. analīze'!O6</f>
        <v>2033</v>
      </c>
      <c r="R6" s="294">
        <f>'5.DL soc.econom. analīze'!P6</f>
        <v>2034</v>
      </c>
      <c r="S6" s="294">
        <f>'5.DL soc.econom. analīze'!Q6</f>
        <v>2035</v>
      </c>
      <c r="T6" s="294">
        <f>'5.DL soc.econom. analīze'!R6</f>
        <v>2036</v>
      </c>
      <c r="U6" s="294">
        <f>'5.DL soc.econom. analīze'!S6</f>
        <v>2037</v>
      </c>
      <c r="V6" s="294">
        <f>'5.DL soc.econom. analīze'!T6</f>
        <v>2038</v>
      </c>
      <c r="W6" s="294">
        <f>'5.DL soc.econom. analīze'!U6</f>
        <v>2039</v>
      </c>
      <c r="X6" s="294">
        <f>'5.DL soc.econom. analīze'!V6</f>
        <v>2040</v>
      </c>
      <c r="Y6" s="294">
        <f>'5.DL soc.econom. analīze'!W6</f>
        <v>2041</v>
      </c>
      <c r="Z6" s="294">
        <f>'5.DL soc.econom. analīze'!X6</f>
        <v>2042</v>
      </c>
      <c r="AA6" s="294">
        <f>'5.DL soc.econom. analīze'!Y6</f>
        <v>2043</v>
      </c>
      <c r="AB6" s="294">
        <f>'5.DL soc.econom. analīze'!Z6</f>
        <v>2044</v>
      </c>
      <c r="AC6" s="294">
        <f>'5.DL soc.econom. analīze'!AA6</f>
        <v>2045</v>
      </c>
      <c r="AD6" s="294">
        <f>'5.DL soc.econom. analīze'!AB6</f>
        <v>2046</v>
      </c>
      <c r="AE6" s="294">
        <f>'5.DL soc.econom. analīze'!AC6</f>
        <v>2047</v>
      </c>
      <c r="AF6" s="294">
        <f>'5.DL soc.econom. analīze'!AD6</f>
        <v>2048</v>
      </c>
      <c r="AG6" s="294">
        <f>'5.DL soc.econom. analīze'!AE6</f>
        <v>2049</v>
      </c>
      <c r="AH6" s="294">
        <f>'5.DL soc.econom. analīze'!AF6</f>
        <v>2050</v>
      </c>
      <c r="AI6" s="294">
        <f>'5.DL soc.econom. analīze'!AG6</f>
        <v>2051</v>
      </c>
      <c r="AJ6" s="294">
        <f>'5.DL soc.econom. analīze'!AH6</f>
        <v>2052</v>
      </c>
      <c r="AK6" s="294">
        <f>'5.DL soc.econom. analīze'!AI6</f>
        <v>2053</v>
      </c>
    </row>
    <row r="7" spans="1:37" x14ac:dyDescent="0.3">
      <c r="A7" s="363"/>
      <c r="B7" s="364" t="s">
        <v>98</v>
      </c>
      <c r="C7" s="364" t="s">
        <v>284</v>
      </c>
      <c r="D7" s="364"/>
      <c r="E7" s="365" t="s">
        <v>133</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x14ac:dyDescent="0.3">
      <c r="A8" s="368"/>
      <c r="B8" s="29" t="s">
        <v>101</v>
      </c>
      <c r="C8" s="29" t="s">
        <v>222</v>
      </c>
      <c r="D8" s="29"/>
      <c r="E8" s="369" t="s">
        <v>133</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x14ac:dyDescent="0.3">
      <c r="A9" s="368"/>
      <c r="B9" s="29" t="s">
        <v>103</v>
      </c>
      <c r="C9" s="29" t="s">
        <v>285</v>
      </c>
      <c r="D9" s="29"/>
      <c r="E9" s="369" t="s">
        <v>133</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x14ac:dyDescent="0.3">
      <c r="A10" s="368"/>
      <c r="B10" s="29" t="s">
        <v>105</v>
      </c>
      <c r="C10" s="29" t="s">
        <v>237</v>
      </c>
      <c r="D10" s="29"/>
      <c r="E10" s="369" t="s">
        <v>133</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x14ac:dyDescent="0.3">
      <c r="A11" s="368"/>
      <c r="B11" s="29" t="s">
        <v>107</v>
      </c>
      <c r="C11" s="29" t="s">
        <v>286</v>
      </c>
      <c r="D11" s="29"/>
      <c r="E11" s="369" t="s">
        <v>133</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x14ac:dyDescent="0.3">
      <c r="A12" s="368"/>
      <c r="B12" s="29" t="s">
        <v>110</v>
      </c>
      <c r="C12" s="29" t="s">
        <v>287</v>
      </c>
      <c r="D12" s="29"/>
      <c r="E12" s="369" t="s">
        <v>133</v>
      </c>
      <c r="F12" s="334" t="e">
        <f t="shared" si="1"/>
        <v>#DIV/0!</v>
      </c>
      <c r="G12" s="334" t="e">
        <f t="shared" si="0"/>
        <v>#DIV/0!</v>
      </c>
      <c r="H12" s="370" t="e">
        <f>-('9. DL PI Fin.plans'!B6+'9. DL PI Fin.plans'!B7+'9. DL PI Fin.plans'!B8+'9. DL PI Fin.plans'!B9+'9. DL PI Fin.plans'!B11)</f>
        <v>#DIV/0!</v>
      </c>
      <c r="I12" s="371" t="e">
        <f>-('9. DL PI Fin.plans'!D6+'9. DL PI Fin.plans'!D7+'9. DL PI Fin.plans'!D8+'9. DL PI Fin.plans'!D9+'9. DL PI Fin.plans'!D11)</f>
        <v>#DIV/0!</v>
      </c>
      <c r="J12" s="371" t="e">
        <f>-('9. DL PI Fin.plans'!F6+'9. DL PI Fin.plans'!F7+'9. DL PI Fin.plans'!F8+'9. DL PI Fin.plans'!F9+'9. DL PI Fin.plans'!F11)</f>
        <v>#DIV/0!</v>
      </c>
      <c r="K12" s="371" t="e">
        <f>-('9. DL PI Fin.plans'!H6+'9. DL PI Fin.plans'!H7+'9. DL PI Fin.plans'!H8+'9. DL PI Fin.plans'!H9+'9. DL PI Fin.plans'!H11)</f>
        <v>#DIV/0!</v>
      </c>
      <c r="L12" s="371" t="e">
        <f>-('9. DL PI Fin.plans'!J6+'9. DL PI Fin.plans'!J7+'9. DL PI Fin.plans'!J8+'9. DL PI Fin.plans'!J9+'9. DL PI Fin.plans'!J11)</f>
        <v>#DIV/0!</v>
      </c>
      <c r="M12" s="371" t="e">
        <f>-('9. DL PI Fin.plans'!L6+'9. DL PI Fin.plans'!L7+'9. DL PI Fin.plans'!L8+'9. DL PI Fin.plans'!L9+'9. DL PI Fin.plans'!L11)</f>
        <v>#DIV/0!</v>
      </c>
      <c r="N12" s="371" t="e">
        <f>-('9. DL PI Fin.plans'!N6+'9. DL PI Fin.plans'!N7+'9. DL PI Fin.plans'!N8+'9. DL PI Fin.plans'!N9+'9. DL PI Fin.plans'!N11)</f>
        <v>#DIV/0!</v>
      </c>
      <c r="O12" s="371" t="e">
        <f>-('9. DL PI Fin.plans'!P6+'9. DL PI Fin.plans'!P7+'9. DL PI Fin.plans'!P8+'9. DL PI Fin.plans'!P9+'9. DL PI Fin.plans'!P11)</f>
        <v>#DIV/0!</v>
      </c>
      <c r="P12" s="371" t="e">
        <f>-('9. DL PI Fin.plans'!R6+'9. DL PI Fin.plans'!R7+'9. DL PI Fin.plans'!R8+'9. DL PI Fin.plans'!R9+'9. DL PI Fin.plans'!R11)</f>
        <v>#DIV/0!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x14ac:dyDescent="0.3">
      <c r="A13" s="368"/>
      <c r="B13" s="29" t="s">
        <v>114</v>
      </c>
      <c r="C13" s="309" t="s">
        <v>200</v>
      </c>
      <c r="D13" s="309"/>
      <c r="E13" s="369" t="s">
        <v>133</v>
      </c>
      <c r="F13" s="334" t="e">
        <f t="shared" si="1"/>
        <v>#DIV/0!</v>
      </c>
      <c r="G13" s="334" t="e">
        <f t="shared" si="0"/>
        <v>#DIV/0!</v>
      </c>
      <c r="H13" s="372" t="e">
        <f>SUM(H7:H12)</f>
        <v>#DIV/0!</v>
      </c>
      <c r="I13" s="373" t="e">
        <f t="shared" ref="I13:P13" si="2">SUM(I7:I12)</f>
        <v>#DIV/0!</v>
      </c>
      <c r="J13" s="373" t="e">
        <f t="shared" si="2"/>
        <v>#DIV/0!</v>
      </c>
      <c r="K13" s="373" t="e">
        <f t="shared" si="2"/>
        <v>#DIV/0!</v>
      </c>
      <c r="L13" s="373" t="e">
        <f t="shared" si="2"/>
        <v>#DIV/0!</v>
      </c>
      <c r="M13" s="373" t="e">
        <f t="shared" si="2"/>
        <v>#DIV/0!</v>
      </c>
      <c r="N13" s="373" t="e">
        <f t="shared" si="2"/>
        <v>#DIV/0!</v>
      </c>
      <c r="O13" s="373" t="e">
        <f t="shared" si="2"/>
        <v>#DIV/0!</v>
      </c>
      <c r="P13" s="373" t="e">
        <f t="shared" si="2"/>
        <v>#DIV/0!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x14ac:dyDescent="0.3">
      <c r="A14" s="29"/>
      <c r="B14" s="29"/>
      <c r="C14" s="29"/>
      <c r="D14" s="29"/>
      <c r="E14" s="33"/>
      <c r="F14" s="33"/>
      <c r="G14" s="33"/>
      <c r="H14" s="33"/>
      <c r="I14" s="374"/>
      <c r="J14" s="328"/>
      <c r="K14" s="374"/>
      <c r="L14" s="328"/>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row>
    <row r="15" spans="1:37" x14ac:dyDescent="0.3">
      <c r="A15" s="271">
        <v>2</v>
      </c>
      <c r="B15" s="272" t="s">
        <v>269</v>
      </c>
      <c r="C15" s="272"/>
      <c r="D15" s="272"/>
      <c r="E15" s="272"/>
      <c r="F15" s="272"/>
      <c r="G15" s="272"/>
      <c r="H15" s="272"/>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row>
    <row r="16" spans="1:37" x14ac:dyDescent="0.3">
      <c r="A16" s="363"/>
      <c r="B16" s="364" t="s">
        <v>194</v>
      </c>
      <c r="C16" s="364" t="s">
        <v>288</v>
      </c>
      <c r="D16" s="364"/>
      <c r="E16" s="375"/>
      <c r="F16" s="329"/>
      <c r="G16" s="329"/>
      <c r="H16" s="329"/>
      <c r="I16" s="376" t="e">
        <f>F13</f>
        <v>#DIV/0!</v>
      </c>
      <c r="J16" s="29"/>
      <c r="K16" s="29"/>
      <c r="L16" s="29"/>
      <c r="M16" s="29"/>
      <c r="N16" s="29"/>
      <c r="O16" s="29"/>
      <c r="P16" s="377"/>
      <c r="Q16" s="29"/>
      <c r="R16" s="29"/>
      <c r="S16" s="29"/>
      <c r="T16" s="29"/>
      <c r="U16" s="29"/>
      <c r="V16" s="29"/>
      <c r="W16" s="29"/>
      <c r="X16" s="29"/>
      <c r="Y16" s="29"/>
      <c r="Z16" s="29"/>
      <c r="AA16" s="29"/>
      <c r="AB16" s="29"/>
      <c r="AC16" s="29"/>
      <c r="AD16" s="29"/>
      <c r="AE16" s="29"/>
      <c r="AF16" s="29"/>
      <c r="AG16" s="29"/>
      <c r="AH16" s="29"/>
      <c r="AI16" s="29"/>
      <c r="AJ16" s="29"/>
      <c r="AK16" s="29"/>
    </row>
    <row r="17" spans="1:42" x14ac:dyDescent="0.3">
      <c r="A17" s="378"/>
      <c r="B17" s="359" t="s">
        <v>195</v>
      </c>
      <c r="C17" s="359" t="s">
        <v>289</v>
      </c>
      <c r="D17" s="359"/>
      <c r="E17" s="339"/>
      <c r="F17" s="329"/>
      <c r="G17" s="329"/>
      <c r="H17" s="329"/>
      <c r="I17" s="379" t="e">
        <f>IRR(H13:AK13,K17)</f>
        <v>#VALUE!</v>
      </c>
      <c r="J17" s="29"/>
      <c r="K17" s="43">
        <v>-0.5</v>
      </c>
      <c r="L17" s="29" t="s">
        <v>290</v>
      </c>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2" x14ac:dyDescent="0.3">
      <c r="A18" s="271"/>
      <c r="B18" s="272"/>
      <c r="C18" s="272"/>
      <c r="D18" s="272"/>
      <c r="E18" s="272"/>
      <c r="F18" s="272"/>
      <c r="G18" s="272"/>
      <c r="H18" s="272"/>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row>
    <row r="19" spans="1:42" s="229" customFormat="1" ht="24.9" customHeight="1" x14ac:dyDescent="0.4">
      <c r="A19" s="560" t="s">
        <v>291</v>
      </c>
      <c r="B19" s="560"/>
      <c r="C19" s="560"/>
      <c r="D19" s="560"/>
      <c r="E19" s="560"/>
      <c r="F19" s="560"/>
      <c r="G19" s="380"/>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s="229" customFormat="1" ht="12.75" customHeight="1" x14ac:dyDescent="0.3">
      <c r="A20" s="381"/>
      <c r="B20" s="291"/>
      <c r="C20" s="195"/>
      <c r="D20" s="201"/>
      <c r="E20" s="202"/>
      <c r="F20" s="325" t="s">
        <v>244</v>
      </c>
      <c r="G20" s="326"/>
      <c r="H20" s="293">
        <f>H5</f>
        <v>1</v>
      </c>
      <c r="I20" s="293">
        <f t="shared" ref="I20:AK20" si="4">I5</f>
        <v>2</v>
      </c>
      <c r="J20" s="293">
        <f t="shared" si="4"/>
        <v>3</v>
      </c>
      <c r="K20" s="293">
        <f t="shared" si="4"/>
        <v>4</v>
      </c>
      <c r="L20" s="293">
        <f t="shared" si="4"/>
        <v>5</v>
      </c>
      <c r="M20" s="293">
        <f t="shared" si="4"/>
        <v>6</v>
      </c>
      <c r="N20" s="293">
        <f t="shared" si="4"/>
        <v>7</v>
      </c>
      <c r="O20" s="293">
        <f t="shared" si="4"/>
        <v>8</v>
      </c>
      <c r="P20" s="293">
        <f t="shared" si="4"/>
        <v>9</v>
      </c>
      <c r="Q20" s="293">
        <f t="shared" si="4"/>
        <v>10</v>
      </c>
      <c r="R20" s="293">
        <f t="shared" si="4"/>
        <v>11</v>
      </c>
      <c r="S20" s="293">
        <f t="shared" si="4"/>
        <v>12</v>
      </c>
      <c r="T20" s="293">
        <f t="shared" si="4"/>
        <v>13</v>
      </c>
      <c r="U20" s="293">
        <f t="shared" si="4"/>
        <v>14</v>
      </c>
      <c r="V20" s="293">
        <f t="shared" si="4"/>
        <v>15</v>
      </c>
      <c r="W20" s="293">
        <f t="shared" si="4"/>
        <v>16</v>
      </c>
      <c r="X20" s="293">
        <f t="shared" si="4"/>
        <v>17</v>
      </c>
      <c r="Y20" s="293">
        <f t="shared" si="4"/>
        <v>18</v>
      </c>
      <c r="Z20" s="293">
        <f t="shared" si="4"/>
        <v>19</v>
      </c>
      <c r="AA20" s="293">
        <f t="shared" si="4"/>
        <v>20</v>
      </c>
      <c r="AB20" s="293">
        <f t="shared" si="4"/>
        <v>21</v>
      </c>
      <c r="AC20" s="293">
        <f t="shared" si="4"/>
        <v>22</v>
      </c>
      <c r="AD20" s="293">
        <f t="shared" si="4"/>
        <v>23</v>
      </c>
      <c r="AE20" s="293">
        <f t="shared" si="4"/>
        <v>24</v>
      </c>
      <c r="AF20" s="293">
        <f t="shared" si="4"/>
        <v>25</v>
      </c>
      <c r="AG20" s="293">
        <f t="shared" si="4"/>
        <v>26</v>
      </c>
      <c r="AH20" s="293">
        <f t="shared" si="4"/>
        <v>27</v>
      </c>
      <c r="AI20" s="293">
        <f t="shared" si="4"/>
        <v>28</v>
      </c>
      <c r="AJ20" s="293">
        <f t="shared" si="4"/>
        <v>29</v>
      </c>
      <c r="AK20" s="293">
        <f t="shared" si="4"/>
        <v>30</v>
      </c>
      <c r="AL20" s="29"/>
    </row>
    <row r="21" spans="1:42" s="229" customFormat="1" ht="13.8" x14ac:dyDescent="0.3">
      <c r="A21" s="361">
        <v>3</v>
      </c>
      <c r="B21" s="317" t="s">
        <v>191</v>
      </c>
      <c r="C21" s="317"/>
      <c r="D21" s="206"/>
      <c r="E21" s="207" t="s">
        <v>189</v>
      </c>
      <c r="F21" s="362" t="s">
        <v>190</v>
      </c>
      <c r="G21" s="362" t="s">
        <v>190</v>
      </c>
      <c r="H21" s="294">
        <f>H6</f>
        <v>2024</v>
      </c>
      <c r="I21" s="294">
        <f t="shared" ref="I21:AK21" si="5">I6</f>
        <v>2025</v>
      </c>
      <c r="J21" s="294">
        <f t="shared" si="5"/>
        <v>2026</v>
      </c>
      <c r="K21" s="294">
        <f t="shared" si="5"/>
        <v>2027</v>
      </c>
      <c r="L21" s="294">
        <f t="shared" si="5"/>
        <v>2028</v>
      </c>
      <c r="M21" s="294">
        <f t="shared" si="5"/>
        <v>2029</v>
      </c>
      <c r="N21" s="294">
        <f t="shared" si="5"/>
        <v>2030</v>
      </c>
      <c r="O21" s="294">
        <f t="shared" si="5"/>
        <v>2031</v>
      </c>
      <c r="P21" s="294">
        <f t="shared" si="5"/>
        <v>2032</v>
      </c>
      <c r="Q21" s="294">
        <f t="shared" si="5"/>
        <v>2033</v>
      </c>
      <c r="R21" s="294">
        <f t="shared" si="5"/>
        <v>2034</v>
      </c>
      <c r="S21" s="294">
        <f t="shared" si="5"/>
        <v>2035</v>
      </c>
      <c r="T21" s="294">
        <f t="shared" si="5"/>
        <v>2036</v>
      </c>
      <c r="U21" s="294">
        <f t="shared" si="5"/>
        <v>2037</v>
      </c>
      <c r="V21" s="294">
        <f t="shared" si="5"/>
        <v>2038</v>
      </c>
      <c r="W21" s="294">
        <f t="shared" si="5"/>
        <v>2039</v>
      </c>
      <c r="X21" s="294">
        <f t="shared" si="5"/>
        <v>2040</v>
      </c>
      <c r="Y21" s="294">
        <f t="shared" si="5"/>
        <v>2041</v>
      </c>
      <c r="Z21" s="294">
        <f t="shared" si="5"/>
        <v>2042</v>
      </c>
      <c r="AA21" s="294">
        <f t="shared" si="5"/>
        <v>2043</v>
      </c>
      <c r="AB21" s="294">
        <f t="shared" si="5"/>
        <v>2044</v>
      </c>
      <c r="AC21" s="294">
        <f t="shared" si="5"/>
        <v>2045</v>
      </c>
      <c r="AD21" s="294">
        <f t="shared" si="5"/>
        <v>2046</v>
      </c>
      <c r="AE21" s="294">
        <f t="shared" si="5"/>
        <v>2047</v>
      </c>
      <c r="AF21" s="294">
        <f t="shared" si="5"/>
        <v>2048</v>
      </c>
      <c r="AG21" s="294">
        <f t="shared" si="5"/>
        <v>2049</v>
      </c>
      <c r="AH21" s="294">
        <f t="shared" si="5"/>
        <v>2050</v>
      </c>
      <c r="AI21" s="294">
        <f t="shared" si="5"/>
        <v>2051</v>
      </c>
      <c r="AJ21" s="294">
        <f t="shared" si="5"/>
        <v>2052</v>
      </c>
      <c r="AK21" s="294">
        <f t="shared" si="5"/>
        <v>2053</v>
      </c>
      <c r="AL21" s="29"/>
      <c r="AM21" s="270"/>
      <c r="AN21" s="270"/>
      <c r="AO21" s="270"/>
      <c r="AP21" s="270"/>
    </row>
    <row r="22" spans="1:42" s="29" customFormat="1" ht="13.8" x14ac:dyDescent="0.3">
      <c r="A22" s="363"/>
      <c r="B22" s="382" t="s">
        <v>210</v>
      </c>
      <c r="C22" s="364" t="s">
        <v>226</v>
      </c>
      <c r="D22" s="364"/>
      <c r="E22" s="383" t="s">
        <v>133</v>
      </c>
      <c r="F22" s="384">
        <f t="shared" ref="F22:F26" si="6">H22+NPV($F$3,I22:AK22)</f>
        <v>0</v>
      </c>
      <c r="G22" s="334">
        <f>SUM(H22:AK22)</f>
        <v>0</v>
      </c>
      <c r="H22" s="385">
        <f>H7</f>
        <v>0</v>
      </c>
      <c r="I22" s="385">
        <f t="shared" ref="I22:AK22" si="7">I7</f>
        <v>0</v>
      </c>
      <c r="J22" s="385">
        <f t="shared" si="7"/>
        <v>0</v>
      </c>
      <c r="K22" s="385">
        <f t="shared" si="7"/>
        <v>0</v>
      </c>
      <c r="L22" s="385">
        <f t="shared" si="7"/>
        <v>0</v>
      </c>
      <c r="M22" s="385">
        <f t="shared" si="7"/>
        <v>0</v>
      </c>
      <c r="N22" s="385">
        <f t="shared" si="7"/>
        <v>0</v>
      </c>
      <c r="O22" s="385">
        <f t="shared" si="7"/>
        <v>0</v>
      </c>
      <c r="P22" s="385">
        <f t="shared" si="7"/>
        <v>0</v>
      </c>
      <c r="Q22" s="385">
        <f t="shared" si="7"/>
        <v>0</v>
      </c>
      <c r="R22" s="385">
        <f t="shared" si="7"/>
        <v>0</v>
      </c>
      <c r="S22" s="385">
        <f t="shared" si="7"/>
        <v>0</v>
      </c>
      <c r="T22" s="385">
        <f t="shared" si="7"/>
        <v>0</v>
      </c>
      <c r="U22" s="385">
        <f t="shared" si="7"/>
        <v>0</v>
      </c>
      <c r="V22" s="385">
        <f t="shared" si="7"/>
        <v>0</v>
      </c>
      <c r="W22" s="385">
        <f t="shared" si="7"/>
        <v>0</v>
      </c>
      <c r="X22" s="385">
        <f t="shared" si="7"/>
        <v>0</v>
      </c>
      <c r="Y22" s="385">
        <f t="shared" si="7"/>
        <v>0</v>
      </c>
      <c r="Z22" s="385">
        <f t="shared" si="7"/>
        <v>0</v>
      </c>
      <c r="AA22" s="385">
        <f t="shared" si="7"/>
        <v>0</v>
      </c>
      <c r="AB22" s="385">
        <f t="shared" si="7"/>
        <v>0</v>
      </c>
      <c r="AC22" s="385">
        <f t="shared" si="7"/>
        <v>0</v>
      </c>
      <c r="AD22" s="385">
        <f t="shared" si="7"/>
        <v>0</v>
      </c>
      <c r="AE22" s="385">
        <f t="shared" si="7"/>
        <v>0</v>
      </c>
      <c r="AF22" s="385">
        <f t="shared" si="7"/>
        <v>0</v>
      </c>
      <c r="AG22" s="385">
        <f t="shared" si="7"/>
        <v>0</v>
      </c>
      <c r="AH22" s="385">
        <f t="shared" si="7"/>
        <v>0</v>
      </c>
      <c r="AI22" s="385">
        <f t="shared" si="7"/>
        <v>0</v>
      </c>
      <c r="AJ22" s="385">
        <f t="shared" si="7"/>
        <v>0</v>
      </c>
      <c r="AK22" s="385">
        <f t="shared" si="7"/>
        <v>0</v>
      </c>
      <c r="AL22" s="386" t="e">
        <v>#REF!</v>
      </c>
      <c r="AM22" s="387"/>
    </row>
    <row r="23" spans="1:42" s="29" customFormat="1" ht="13.8" x14ac:dyDescent="0.3">
      <c r="A23" s="368"/>
      <c r="B23" s="388" t="s">
        <v>216</v>
      </c>
      <c r="C23" s="29" t="s">
        <v>285</v>
      </c>
      <c r="E23" s="33" t="s">
        <v>133</v>
      </c>
      <c r="F23" s="384">
        <f t="shared" si="6"/>
        <v>0</v>
      </c>
      <c r="G23" s="334">
        <f t="shared" ref="G23:G26" si="8">SUM(H23:AK23)</f>
        <v>0</v>
      </c>
      <c r="H23" s="389">
        <f>H9</f>
        <v>0</v>
      </c>
      <c r="I23" s="389">
        <f t="shared" ref="I23:AK23" si="9">I9</f>
        <v>0</v>
      </c>
      <c r="J23" s="389">
        <f t="shared" si="9"/>
        <v>0</v>
      </c>
      <c r="K23" s="389">
        <f t="shared" si="9"/>
        <v>0</v>
      </c>
      <c r="L23" s="389">
        <f t="shared" si="9"/>
        <v>0</v>
      </c>
      <c r="M23" s="389">
        <f t="shared" si="9"/>
        <v>0</v>
      </c>
      <c r="N23" s="389">
        <f t="shared" si="9"/>
        <v>0</v>
      </c>
      <c r="O23" s="389">
        <f t="shared" si="9"/>
        <v>0</v>
      </c>
      <c r="P23" s="389">
        <f t="shared" si="9"/>
        <v>0</v>
      </c>
      <c r="Q23" s="389">
        <f t="shared" si="9"/>
        <v>0</v>
      </c>
      <c r="R23" s="389">
        <f t="shared" si="9"/>
        <v>0</v>
      </c>
      <c r="S23" s="389">
        <f t="shared" si="9"/>
        <v>0</v>
      </c>
      <c r="T23" s="389">
        <f t="shared" si="9"/>
        <v>0</v>
      </c>
      <c r="U23" s="389">
        <f t="shared" si="9"/>
        <v>0</v>
      </c>
      <c r="V23" s="389">
        <f t="shared" si="9"/>
        <v>0</v>
      </c>
      <c r="W23" s="389">
        <f t="shared" si="9"/>
        <v>0</v>
      </c>
      <c r="X23" s="389">
        <f t="shared" si="9"/>
        <v>0</v>
      </c>
      <c r="Y23" s="389">
        <f t="shared" si="9"/>
        <v>0</v>
      </c>
      <c r="Z23" s="389">
        <f t="shared" si="9"/>
        <v>0</v>
      </c>
      <c r="AA23" s="389">
        <f t="shared" si="9"/>
        <v>0</v>
      </c>
      <c r="AB23" s="389">
        <f t="shared" si="9"/>
        <v>0</v>
      </c>
      <c r="AC23" s="389">
        <f t="shared" si="9"/>
        <v>0</v>
      </c>
      <c r="AD23" s="389">
        <f t="shared" si="9"/>
        <v>0</v>
      </c>
      <c r="AE23" s="389">
        <f t="shared" si="9"/>
        <v>0</v>
      </c>
      <c r="AF23" s="389">
        <f t="shared" si="9"/>
        <v>0</v>
      </c>
      <c r="AG23" s="389">
        <f t="shared" si="9"/>
        <v>0</v>
      </c>
      <c r="AH23" s="389">
        <f t="shared" si="9"/>
        <v>0</v>
      </c>
      <c r="AI23" s="389">
        <f t="shared" si="9"/>
        <v>0</v>
      </c>
      <c r="AJ23" s="389">
        <f t="shared" si="9"/>
        <v>0</v>
      </c>
      <c r="AK23" s="389">
        <f t="shared" si="9"/>
        <v>0</v>
      </c>
      <c r="AL23" s="386" t="e">
        <v>#REF!</v>
      </c>
    </row>
    <row r="24" spans="1:42" s="346" customFormat="1" ht="13.8" x14ac:dyDescent="0.3">
      <c r="A24" s="327"/>
      <c r="B24" s="388" t="s">
        <v>251</v>
      </c>
      <c r="C24" s="388" t="s">
        <v>292</v>
      </c>
      <c r="D24" s="44"/>
      <c r="E24" s="390" t="s">
        <v>133</v>
      </c>
      <c r="F24" s="384">
        <f t="shared" si="6"/>
        <v>0</v>
      </c>
      <c r="G24" s="334">
        <f t="shared" si="8"/>
        <v>0</v>
      </c>
      <c r="H24" s="391">
        <f>'3. DL invest.n.pl.AR pr.'!F25</f>
        <v>0</v>
      </c>
      <c r="I24" s="391">
        <f>'3. DL invest.n.pl.AR pr.'!G25</f>
        <v>0</v>
      </c>
      <c r="J24" s="391">
        <f>'3. DL invest.n.pl.AR pr.'!H25</f>
        <v>0</v>
      </c>
      <c r="K24" s="391">
        <f>'3. DL invest.n.pl.AR pr.'!I25</f>
        <v>0</v>
      </c>
      <c r="L24" s="391">
        <f>'3. DL invest.n.pl.AR pr.'!J25</f>
        <v>0</v>
      </c>
      <c r="M24" s="391">
        <f>'3. DL invest.n.pl.AR pr.'!K25</f>
        <v>0</v>
      </c>
      <c r="N24" s="391">
        <f>'3. DL invest.n.pl.AR pr.'!L25</f>
        <v>0</v>
      </c>
      <c r="O24" s="391">
        <f>'3. DL invest.n.pl.AR pr.'!M25</f>
        <v>0</v>
      </c>
      <c r="P24" s="391">
        <f>'3. DL invest.n.pl.AR pr.'!N25</f>
        <v>0</v>
      </c>
      <c r="Q24" s="391">
        <f>'3. DL invest.n.pl.AR pr.'!O25</f>
        <v>0</v>
      </c>
      <c r="R24" s="391">
        <f>'3. DL invest.n.pl.AR pr.'!P25</f>
        <v>0</v>
      </c>
      <c r="S24" s="391">
        <f>'3. DL invest.n.pl.AR pr.'!Q25</f>
        <v>0</v>
      </c>
      <c r="T24" s="391">
        <f>'3. DL invest.n.pl.AR pr.'!R25</f>
        <v>0</v>
      </c>
      <c r="U24" s="391">
        <f>'3. DL invest.n.pl.AR pr.'!S25</f>
        <v>0</v>
      </c>
      <c r="V24" s="391">
        <f>'3. DL invest.n.pl.AR pr.'!T25</f>
        <v>0</v>
      </c>
      <c r="W24" s="391">
        <f>'3. DL invest.n.pl.AR pr.'!U25</f>
        <v>0</v>
      </c>
      <c r="X24" s="391">
        <f>'3. DL invest.n.pl.AR pr.'!V25</f>
        <v>0</v>
      </c>
      <c r="Y24" s="391">
        <f>'3. DL invest.n.pl.AR pr.'!W25</f>
        <v>0</v>
      </c>
      <c r="Z24" s="391">
        <f>'3. DL invest.n.pl.AR pr.'!X25</f>
        <v>0</v>
      </c>
      <c r="AA24" s="391">
        <f>'3. DL invest.n.pl.AR pr.'!Y25</f>
        <v>0</v>
      </c>
      <c r="AB24" s="391">
        <f>'3. DL invest.n.pl.AR pr.'!Z25</f>
        <v>0</v>
      </c>
      <c r="AC24" s="391">
        <f>'3. DL invest.n.pl.AR pr.'!AA25</f>
        <v>0</v>
      </c>
      <c r="AD24" s="391">
        <f>'3. DL invest.n.pl.AR pr.'!AB25</f>
        <v>0</v>
      </c>
      <c r="AE24" s="391">
        <f>'3. DL invest.n.pl.AR pr.'!AC25</f>
        <v>0</v>
      </c>
      <c r="AF24" s="391">
        <f>'3. DL invest.n.pl.AR pr.'!AD25</f>
        <v>0</v>
      </c>
      <c r="AG24" s="391">
        <f>'3. DL invest.n.pl.AR pr.'!AE25</f>
        <v>0</v>
      </c>
      <c r="AH24" s="391">
        <f>'3. DL invest.n.pl.AR pr.'!AF25</f>
        <v>0</v>
      </c>
      <c r="AI24" s="391">
        <f>'3. DL invest.n.pl.AR pr.'!AG25</f>
        <v>0</v>
      </c>
      <c r="AJ24" s="391">
        <f>'3. DL invest.n.pl.AR pr.'!AH25</f>
        <v>0</v>
      </c>
      <c r="AK24" s="391">
        <f>'3. DL invest.n.pl.AR pr.'!AI25</f>
        <v>0</v>
      </c>
      <c r="AM24" s="392"/>
    </row>
    <row r="25" spans="1:42" s="346" customFormat="1" ht="13.8" x14ac:dyDescent="0.3">
      <c r="A25" s="327"/>
      <c r="B25" s="388" t="s">
        <v>293</v>
      </c>
      <c r="C25" s="388" t="s">
        <v>294</v>
      </c>
      <c r="D25" s="44"/>
      <c r="E25" s="390" t="s">
        <v>133</v>
      </c>
      <c r="F25" s="384">
        <f>H25+NPV($F$3,I25:AK25)</f>
        <v>0</v>
      </c>
      <c r="G25" s="334">
        <f t="shared" ref="G25" si="10">SUM(H25:AK25)</f>
        <v>0</v>
      </c>
      <c r="H25" s="391">
        <f>'3. DL invest.n.pl.AR pr.'!F26</f>
        <v>0</v>
      </c>
      <c r="I25" s="391">
        <f>'3. DL invest.n.pl.AR pr.'!G26</f>
        <v>0</v>
      </c>
      <c r="J25" s="391">
        <f>'3. DL invest.n.pl.AR pr.'!H26</f>
        <v>0</v>
      </c>
      <c r="K25" s="391">
        <f>'3. DL invest.n.pl.AR pr.'!I26</f>
        <v>0</v>
      </c>
      <c r="L25" s="391">
        <f>'3. DL invest.n.pl.AR pr.'!J26</f>
        <v>0</v>
      </c>
      <c r="M25" s="391">
        <f>'3. DL invest.n.pl.AR pr.'!K26</f>
        <v>0</v>
      </c>
      <c r="N25" s="391">
        <f>'3. DL invest.n.pl.AR pr.'!L26</f>
        <v>0</v>
      </c>
      <c r="O25" s="391">
        <f>'3. DL invest.n.pl.AR pr.'!M26</f>
        <v>0</v>
      </c>
      <c r="P25" s="391">
        <f>'3. DL invest.n.pl.AR pr.'!N26</f>
        <v>0</v>
      </c>
      <c r="Q25" s="391">
        <f>'3. DL invest.n.pl.AR pr.'!O26</f>
        <v>0</v>
      </c>
      <c r="R25" s="391">
        <f>'3. DL invest.n.pl.AR pr.'!P26</f>
        <v>0</v>
      </c>
      <c r="S25" s="391">
        <f>'3. DL invest.n.pl.AR pr.'!Q26</f>
        <v>0</v>
      </c>
      <c r="T25" s="391">
        <f>'3. DL invest.n.pl.AR pr.'!R26</f>
        <v>0</v>
      </c>
      <c r="U25" s="391">
        <f>'3. DL invest.n.pl.AR pr.'!S26</f>
        <v>0</v>
      </c>
      <c r="V25" s="391">
        <f>'3. DL invest.n.pl.AR pr.'!T26</f>
        <v>0</v>
      </c>
      <c r="W25" s="391">
        <f>'3. DL invest.n.pl.AR pr.'!U26</f>
        <v>0</v>
      </c>
      <c r="X25" s="391">
        <f>'3. DL invest.n.pl.AR pr.'!V26</f>
        <v>0</v>
      </c>
      <c r="Y25" s="391">
        <f>'3. DL invest.n.pl.AR pr.'!W26</f>
        <v>0</v>
      </c>
      <c r="Z25" s="391">
        <f>'3. DL invest.n.pl.AR pr.'!X26</f>
        <v>0</v>
      </c>
      <c r="AA25" s="391">
        <f>'3. DL invest.n.pl.AR pr.'!Y26</f>
        <v>0</v>
      </c>
      <c r="AB25" s="391">
        <f>'3. DL invest.n.pl.AR pr.'!Z26</f>
        <v>0</v>
      </c>
      <c r="AC25" s="391">
        <f>'3. DL invest.n.pl.AR pr.'!AA26</f>
        <v>0</v>
      </c>
      <c r="AD25" s="391">
        <f>'3. DL invest.n.pl.AR pr.'!AB26</f>
        <v>0</v>
      </c>
      <c r="AE25" s="391">
        <f>'3. DL invest.n.pl.AR pr.'!AC26</f>
        <v>0</v>
      </c>
      <c r="AF25" s="391">
        <f>'3. DL invest.n.pl.AR pr.'!AD26</f>
        <v>0</v>
      </c>
      <c r="AG25" s="391">
        <f>'3. DL invest.n.pl.AR pr.'!AE26</f>
        <v>0</v>
      </c>
      <c r="AH25" s="391">
        <f>'3. DL invest.n.pl.AR pr.'!AF26</f>
        <v>0</v>
      </c>
      <c r="AI25" s="391">
        <f>'3. DL invest.n.pl.AR pr.'!AG26</f>
        <v>0</v>
      </c>
      <c r="AJ25" s="391">
        <f>'3. DL invest.n.pl.AR pr.'!AH26</f>
        <v>0</v>
      </c>
      <c r="AK25" s="391">
        <f>'3. DL invest.n.pl.AR pr.'!AI26</f>
        <v>0</v>
      </c>
      <c r="AL25" s="392"/>
      <c r="AM25" s="392"/>
    </row>
    <row r="26" spans="1:42" s="328" customFormat="1" ht="13.8" x14ac:dyDescent="0.3">
      <c r="A26" s="393"/>
      <c r="B26" s="29" t="s">
        <v>252</v>
      </c>
      <c r="C26" s="388" t="s">
        <v>222</v>
      </c>
      <c r="D26" s="388"/>
      <c r="E26" s="33" t="s">
        <v>133</v>
      </c>
      <c r="F26" s="384">
        <f t="shared" si="6"/>
        <v>0</v>
      </c>
      <c r="G26" s="334">
        <f t="shared" si="8"/>
        <v>0</v>
      </c>
      <c r="H26" s="389">
        <f t="shared" ref="H26:AK26" si="11">H8</f>
        <v>0</v>
      </c>
      <c r="I26" s="389">
        <f t="shared" si="11"/>
        <v>0</v>
      </c>
      <c r="J26" s="389">
        <f t="shared" si="11"/>
        <v>0</v>
      </c>
      <c r="K26" s="389">
        <f t="shared" si="11"/>
        <v>0</v>
      </c>
      <c r="L26" s="389">
        <f t="shared" si="11"/>
        <v>0</v>
      </c>
      <c r="M26" s="389">
        <f t="shared" si="11"/>
        <v>0</v>
      </c>
      <c r="N26" s="389">
        <f t="shared" si="11"/>
        <v>0</v>
      </c>
      <c r="O26" s="389">
        <f t="shared" si="11"/>
        <v>0</v>
      </c>
      <c r="P26" s="389">
        <f t="shared" si="11"/>
        <v>0</v>
      </c>
      <c r="Q26" s="389">
        <f t="shared" si="11"/>
        <v>0</v>
      </c>
      <c r="R26" s="389">
        <f t="shared" si="11"/>
        <v>0</v>
      </c>
      <c r="S26" s="389">
        <f t="shared" si="11"/>
        <v>0</v>
      </c>
      <c r="T26" s="389">
        <f t="shared" si="11"/>
        <v>0</v>
      </c>
      <c r="U26" s="389">
        <f t="shared" si="11"/>
        <v>0</v>
      </c>
      <c r="V26" s="389">
        <f t="shared" si="11"/>
        <v>0</v>
      </c>
      <c r="W26" s="389">
        <f t="shared" si="11"/>
        <v>0</v>
      </c>
      <c r="X26" s="389">
        <f t="shared" si="11"/>
        <v>0</v>
      </c>
      <c r="Y26" s="389">
        <f t="shared" si="11"/>
        <v>0</v>
      </c>
      <c r="Z26" s="389">
        <f t="shared" si="11"/>
        <v>0</v>
      </c>
      <c r="AA26" s="389">
        <f t="shared" si="11"/>
        <v>0</v>
      </c>
      <c r="AB26" s="389">
        <f t="shared" si="11"/>
        <v>0</v>
      </c>
      <c r="AC26" s="389">
        <f t="shared" si="11"/>
        <v>0</v>
      </c>
      <c r="AD26" s="389">
        <f t="shared" si="11"/>
        <v>0</v>
      </c>
      <c r="AE26" s="389">
        <f t="shared" si="11"/>
        <v>0</v>
      </c>
      <c r="AF26" s="389">
        <f t="shared" si="11"/>
        <v>0</v>
      </c>
      <c r="AG26" s="389">
        <f t="shared" si="11"/>
        <v>0</v>
      </c>
      <c r="AH26" s="389">
        <f t="shared" si="11"/>
        <v>0</v>
      </c>
      <c r="AI26" s="389">
        <f t="shared" si="11"/>
        <v>0</v>
      </c>
      <c r="AJ26" s="389">
        <f t="shared" si="11"/>
        <v>0</v>
      </c>
      <c r="AK26" s="389">
        <f t="shared" si="11"/>
        <v>0</v>
      </c>
      <c r="AL26" s="394"/>
    </row>
    <row r="27" spans="1:42" s="328" customFormat="1" ht="13.8" x14ac:dyDescent="0.3">
      <c r="A27" s="393"/>
      <c r="B27" s="29" t="s">
        <v>253</v>
      </c>
      <c r="C27" s="29" t="s">
        <v>200</v>
      </c>
      <c r="D27" s="29"/>
      <c r="E27" s="33" t="s">
        <v>133</v>
      </c>
      <c r="F27" s="384">
        <f>H27+NPV($F$3,I27:AK27)</f>
        <v>0</v>
      </c>
      <c r="G27" s="334">
        <f>SUM(H27:AK27)</f>
        <v>0</v>
      </c>
      <c r="H27" s="395">
        <f>H22+H23+H24+H26</f>
        <v>0</v>
      </c>
      <c r="I27" s="395">
        <f>I22+I23+I24+I26</f>
        <v>0</v>
      </c>
      <c r="J27" s="395">
        <f t="shared" ref="J27:AK27" si="12">J22+J23+J24+J26</f>
        <v>0</v>
      </c>
      <c r="K27" s="395">
        <f t="shared" si="12"/>
        <v>0</v>
      </c>
      <c r="L27" s="395">
        <f t="shared" si="12"/>
        <v>0</v>
      </c>
      <c r="M27" s="395">
        <f t="shared" si="12"/>
        <v>0</v>
      </c>
      <c r="N27" s="395">
        <f t="shared" si="12"/>
        <v>0</v>
      </c>
      <c r="O27" s="395">
        <f t="shared" si="12"/>
        <v>0</v>
      </c>
      <c r="P27" s="395">
        <f t="shared" si="12"/>
        <v>0</v>
      </c>
      <c r="Q27" s="395">
        <f t="shared" si="12"/>
        <v>0</v>
      </c>
      <c r="R27" s="395">
        <f t="shared" si="12"/>
        <v>0</v>
      </c>
      <c r="S27" s="395">
        <f t="shared" si="12"/>
        <v>0</v>
      </c>
      <c r="T27" s="395">
        <f t="shared" si="12"/>
        <v>0</v>
      </c>
      <c r="U27" s="395">
        <f t="shared" si="12"/>
        <v>0</v>
      </c>
      <c r="V27" s="395">
        <f t="shared" si="12"/>
        <v>0</v>
      </c>
      <c r="W27" s="395">
        <f t="shared" si="12"/>
        <v>0</v>
      </c>
      <c r="X27" s="395">
        <f t="shared" si="12"/>
        <v>0</v>
      </c>
      <c r="Y27" s="395">
        <f t="shared" si="12"/>
        <v>0</v>
      </c>
      <c r="Z27" s="395">
        <f t="shared" si="12"/>
        <v>0</v>
      </c>
      <c r="AA27" s="395">
        <f t="shared" si="12"/>
        <v>0</v>
      </c>
      <c r="AB27" s="395">
        <f t="shared" si="12"/>
        <v>0</v>
      </c>
      <c r="AC27" s="395">
        <f t="shared" si="12"/>
        <v>0</v>
      </c>
      <c r="AD27" s="395">
        <f t="shared" si="12"/>
        <v>0</v>
      </c>
      <c r="AE27" s="395">
        <f t="shared" si="12"/>
        <v>0</v>
      </c>
      <c r="AF27" s="395">
        <f t="shared" si="12"/>
        <v>0</v>
      </c>
      <c r="AG27" s="395">
        <f t="shared" si="12"/>
        <v>0</v>
      </c>
      <c r="AH27" s="395">
        <f t="shared" si="12"/>
        <v>0</v>
      </c>
      <c r="AI27" s="395">
        <f t="shared" si="12"/>
        <v>0</v>
      </c>
      <c r="AJ27" s="395">
        <f t="shared" si="12"/>
        <v>0</v>
      </c>
      <c r="AK27" s="395">
        <f t="shared" si="12"/>
        <v>0</v>
      </c>
      <c r="AL27" s="394"/>
    </row>
    <row r="28" spans="1:42" x14ac:dyDescent="0.3">
      <c r="A28" s="29"/>
      <c r="B28" s="29"/>
      <c r="C28" s="29"/>
      <c r="D28" s="29"/>
      <c r="E28" s="33"/>
      <c r="F28" s="33"/>
      <c r="G28" s="33"/>
      <c r="H28" s="33"/>
      <c r="I28" s="374"/>
      <c r="J28" s="328"/>
      <c r="K28" s="374"/>
      <c r="L28" s="328"/>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1:42" x14ac:dyDescent="0.3">
      <c r="A29" s="271">
        <v>4</v>
      </c>
      <c r="B29" s="272" t="s">
        <v>269</v>
      </c>
      <c r="C29" s="272"/>
      <c r="D29" s="272"/>
      <c r="E29" s="272"/>
      <c r="F29" s="272"/>
      <c r="G29" s="272"/>
      <c r="H29" s="272"/>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row>
    <row r="30" spans="1:42" x14ac:dyDescent="0.3">
      <c r="A30" s="363"/>
      <c r="B30" s="364" t="s">
        <v>221</v>
      </c>
      <c r="C30" s="364" t="s">
        <v>295</v>
      </c>
      <c r="D30" s="364"/>
      <c r="E30" s="375"/>
      <c r="F30" s="329"/>
      <c r="G30" s="329"/>
      <c r="H30" s="329"/>
      <c r="I30" s="376">
        <f>F27</f>
        <v>0</v>
      </c>
      <c r="J30" s="29"/>
      <c r="K30" s="29"/>
      <c r="L30" s="29"/>
      <c r="M30" s="29"/>
      <c r="N30" s="29"/>
      <c r="O30" s="29"/>
      <c r="P30" s="377"/>
      <c r="Q30" s="29"/>
      <c r="R30" s="29"/>
      <c r="S30" s="29"/>
      <c r="T30" s="29"/>
      <c r="U30" s="29"/>
      <c r="V30" s="29"/>
      <c r="W30" s="29"/>
      <c r="X30" s="29"/>
      <c r="Y30" s="29"/>
      <c r="Z30" s="29"/>
      <c r="AA30" s="29"/>
      <c r="AB30" s="29"/>
      <c r="AC30" s="29"/>
      <c r="AD30" s="29"/>
      <c r="AE30" s="29"/>
      <c r="AF30" s="29"/>
      <c r="AG30" s="29"/>
      <c r="AH30" s="29"/>
      <c r="AI30" s="29"/>
      <c r="AJ30" s="29"/>
      <c r="AK30" s="29"/>
    </row>
    <row r="31" spans="1:42" x14ac:dyDescent="0.3">
      <c r="A31" s="378"/>
      <c r="B31" s="359" t="s">
        <v>259</v>
      </c>
      <c r="C31" s="359" t="s">
        <v>296</v>
      </c>
      <c r="D31" s="359"/>
      <c r="E31" s="339"/>
      <c r="F31" s="329"/>
      <c r="G31" s="329"/>
      <c r="H31" s="329"/>
      <c r="I31" s="379" t="e">
        <f>IRR(H27:AK27,K31)</f>
        <v>#NUM!</v>
      </c>
      <c r="J31" s="29"/>
      <c r="K31" s="43">
        <v>-0.5</v>
      </c>
      <c r="L31" s="29" t="s">
        <v>297</v>
      </c>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2" spans="1:42" x14ac:dyDescent="0.3">
      <c r="A32" s="271"/>
      <c r="B32" s="272"/>
      <c r="C32" s="272"/>
      <c r="D32" s="272"/>
      <c r="E32" s="272"/>
      <c r="F32" s="272"/>
      <c r="G32" s="272"/>
      <c r="H32" s="272"/>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row>
    <row r="33" spans="1:37" ht="21" hidden="1" x14ac:dyDescent="0.4">
      <c r="A33" s="560" t="s">
        <v>298</v>
      </c>
      <c r="B33" s="560"/>
      <c r="C33" s="560"/>
      <c r="D33" s="560"/>
      <c r="E33" s="560"/>
      <c r="F33" s="560"/>
      <c r="G33" s="560"/>
      <c r="H33" s="560"/>
      <c r="I33" s="560"/>
      <c r="J33" s="560"/>
      <c r="K33" s="560"/>
    </row>
    <row r="34" spans="1:37" hidden="1" x14ac:dyDescent="0.3">
      <c r="A34" s="381"/>
      <c r="B34" s="291"/>
      <c r="C34" s="195"/>
      <c r="D34" s="195"/>
      <c r="E34" s="292"/>
      <c r="F34" s="515" t="s">
        <v>244</v>
      </c>
      <c r="G34" s="293"/>
      <c r="H34" s="293">
        <f>H20</f>
        <v>1</v>
      </c>
      <c r="I34" s="293">
        <f t="shared" ref="I34:AK34" si="13">I20</f>
        <v>2</v>
      </c>
      <c r="J34" s="293">
        <f t="shared" si="13"/>
        <v>3</v>
      </c>
      <c r="K34" s="293">
        <f t="shared" si="13"/>
        <v>4</v>
      </c>
      <c r="L34" s="293">
        <f t="shared" si="13"/>
        <v>5</v>
      </c>
      <c r="M34" s="293">
        <f t="shared" si="13"/>
        <v>6</v>
      </c>
      <c r="N34" s="293">
        <f t="shared" si="13"/>
        <v>7</v>
      </c>
      <c r="O34" s="293">
        <f t="shared" si="13"/>
        <v>8</v>
      </c>
      <c r="P34" s="293">
        <f t="shared" si="13"/>
        <v>9</v>
      </c>
      <c r="Q34" s="293">
        <f t="shared" si="13"/>
        <v>10</v>
      </c>
      <c r="R34" s="293">
        <f t="shared" si="13"/>
        <v>11</v>
      </c>
      <c r="S34" s="293">
        <f t="shared" si="13"/>
        <v>12</v>
      </c>
      <c r="T34" s="293">
        <f t="shared" si="13"/>
        <v>13</v>
      </c>
      <c r="U34" s="293">
        <f t="shared" si="13"/>
        <v>14</v>
      </c>
      <c r="V34" s="293">
        <f t="shared" si="13"/>
        <v>15</v>
      </c>
      <c r="W34" s="293">
        <f t="shared" si="13"/>
        <v>16</v>
      </c>
      <c r="X34" s="293">
        <f t="shared" si="13"/>
        <v>17</v>
      </c>
      <c r="Y34" s="293">
        <f t="shared" si="13"/>
        <v>18</v>
      </c>
      <c r="Z34" s="293">
        <f t="shared" si="13"/>
        <v>19</v>
      </c>
      <c r="AA34" s="293">
        <f t="shared" si="13"/>
        <v>20</v>
      </c>
      <c r="AB34" s="293">
        <f t="shared" si="13"/>
        <v>21</v>
      </c>
      <c r="AC34" s="293">
        <f t="shared" si="13"/>
        <v>22</v>
      </c>
      <c r="AD34" s="293">
        <f t="shared" si="13"/>
        <v>23</v>
      </c>
      <c r="AE34" s="293">
        <f t="shared" si="13"/>
        <v>24</v>
      </c>
      <c r="AF34" s="293">
        <f t="shared" si="13"/>
        <v>25</v>
      </c>
      <c r="AG34" s="293">
        <f t="shared" si="13"/>
        <v>26</v>
      </c>
      <c r="AH34" s="293">
        <f t="shared" si="13"/>
        <v>27</v>
      </c>
      <c r="AI34" s="293">
        <f t="shared" si="13"/>
        <v>28</v>
      </c>
      <c r="AJ34" s="293">
        <f t="shared" si="13"/>
        <v>29</v>
      </c>
      <c r="AK34" s="293">
        <f t="shared" si="13"/>
        <v>30</v>
      </c>
    </row>
    <row r="35" spans="1:37" hidden="1" x14ac:dyDescent="0.3">
      <c r="A35" s="361">
        <v>5</v>
      </c>
      <c r="B35" s="317" t="s">
        <v>191</v>
      </c>
      <c r="C35" s="317"/>
      <c r="D35" s="206"/>
      <c r="E35" s="207" t="s">
        <v>189</v>
      </c>
      <c r="F35" s="362" t="s">
        <v>190</v>
      </c>
      <c r="G35" s="362" t="s">
        <v>190</v>
      </c>
      <c r="H35" s="294">
        <f>H21</f>
        <v>2024</v>
      </c>
      <c r="I35" s="294">
        <f t="shared" ref="I35:AK35" si="14">I21</f>
        <v>2025</v>
      </c>
      <c r="J35" s="294">
        <f t="shared" si="14"/>
        <v>2026</v>
      </c>
      <c r="K35" s="294">
        <f t="shared" si="14"/>
        <v>2027</v>
      </c>
      <c r="L35" s="294">
        <f t="shared" si="14"/>
        <v>2028</v>
      </c>
      <c r="M35" s="294">
        <f t="shared" si="14"/>
        <v>2029</v>
      </c>
      <c r="N35" s="294">
        <f t="shared" si="14"/>
        <v>2030</v>
      </c>
      <c r="O35" s="294">
        <f t="shared" si="14"/>
        <v>2031</v>
      </c>
      <c r="P35" s="294">
        <f t="shared" si="14"/>
        <v>2032</v>
      </c>
      <c r="Q35" s="294">
        <f t="shared" si="14"/>
        <v>2033</v>
      </c>
      <c r="R35" s="294">
        <f t="shared" si="14"/>
        <v>2034</v>
      </c>
      <c r="S35" s="294">
        <f t="shared" si="14"/>
        <v>2035</v>
      </c>
      <c r="T35" s="294">
        <f t="shared" si="14"/>
        <v>2036</v>
      </c>
      <c r="U35" s="294">
        <f t="shared" si="14"/>
        <v>2037</v>
      </c>
      <c r="V35" s="294">
        <f t="shared" si="14"/>
        <v>2038</v>
      </c>
      <c r="W35" s="294">
        <f t="shared" si="14"/>
        <v>2039</v>
      </c>
      <c r="X35" s="294">
        <f t="shared" si="14"/>
        <v>2040</v>
      </c>
      <c r="Y35" s="294">
        <f t="shared" si="14"/>
        <v>2041</v>
      </c>
      <c r="Z35" s="294">
        <f t="shared" si="14"/>
        <v>2042</v>
      </c>
      <c r="AA35" s="294">
        <f t="shared" si="14"/>
        <v>2043</v>
      </c>
      <c r="AB35" s="294">
        <f t="shared" si="14"/>
        <v>2044</v>
      </c>
      <c r="AC35" s="294">
        <f t="shared" si="14"/>
        <v>2045</v>
      </c>
      <c r="AD35" s="294">
        <f t="shared" si="14"/>
        <v>2046</v>
      </c>
      <c r="AE35" s="294">
        <f t="shared" si="14"/>
        <v>2047</v>
      </c>
      <c r="AF35" s="294">
        <f t="shared" si="14"/>
        <v>2048</v>
      </c>
      <c r="AG35" s="294">
        <f t="shared" si="14"/>
        <v>2049</v>
      </c>
      <c r="AH35" s="294">
        <f t="shared" si="14"/>
        <v>2050</v>
      </c>
      <c r="AI35" s="294">
        <f t="shared" si="14"/>
        <v>2051</v>
      </c>
      <c r="AJ35" s="294">
        <f t="shared" si="14"/>
        <v>2052</v>
      </c>
      <c r="AK35" s="294">
        <f t="shared" si="14"/>
        <v>2053</v>
      </c>
    </row>
    <row r="36" spans="1:37" ht="36.75" hidden="1" customHeight="1" x14ac:dyDescent="0.3">
      <c r="A36" s="327"/>
      <c r="B36" s="388" t="s">
        <v>263</v>
      </c>
      <c r="C36" s="561" t="s">
        <v>299</v>
      </c>
      <c r="D36" s="561"/>
      <c r="E36" s="390" t="s">
        <v>133</v>
      </c>
      <c r="F36" s="403">
        <f>H36+NPV($F$3,I36:Q36)</f>
        <v>0</v>
      </c>
      <c r="G36" s="516">
        <f>SUM(H36:Q36)</f>
        <v>0</v>
      </c>
      <c r="H36" s="517">
        <f>'1.1.B. Iesniedzējs'!H29+'1.1.B. Iesniedzējs'!I29+'1.2.1.B. Partneris-1'!H29+'1.2.1.B. Partneris-1'!I29+'1.2.2.B. Partneris-2'!H29+'1.2.2.B. Partneris-2'!I29</f>
        <v>0</v>
      </c>
      <c r="I36" s="517">
        <f>'1.1.B. Iesniedzējs'!J29+'1.1.B. Iesniedzējs'!K29+'1.2.1.B. Partneris-1'!J29+'1.2.1.B. Partneris-1'!K29+'1.2.2.B. Partneris-2'!J29+'1.2.2.B. Partneris-2'!K29</f>
        <v>0</v>
      </c>
      <c r="J36" s="517">
        <f>'1.1.B. Iesniedzējs'!L29+'1.1.B. Iesniedzējs'!M29+'1.2.1.B. Partneris-1'!L29+'1.2.1.B. Partneris-1'!M29+'1.2.2.B. Partneris-2'!L29+'1.2.2.B. Partneris-2'!M29</f>
        <v>0</v>
      </c>
      <c r="K36" s="517">
        <f>'1.1.B. Iesniedzējs'!N29+'1.1.B. Iesniedzējs'!O29+'1.2.1.B. Partneris-1'!N29+'1.2.1.B. Partneris-1'!O29+'1.2.2.B. Partneris-2'!N29+'1.2.2.B. Partneris-2'!O29</f>
        <v>0</v>
      </c>
      <c r="L36" s="517">
        <f>'1.1.B. Iesniedzējs'!P29+'1.1.B. Iesniedzējs'!Q29+'1.2.1.B. Partneris-1'!P29+'1.2.1.B. Partneris-1'!Q29+'1.2.2.B. Partneris-2'!P29+'1.2.2.B. Partneris-2'!Q29</f>
        <v>0</v>
      </c>
      <c r="M36" s="517">
        <f>'1.1.B. Iesniedzējs'!R29+'1.1.B. Iesniedzējs'!S29+'1.2.1.B. Partneris-1'!R29+'1.2.1.B. Partneris-1'!S29+'1.2.2.B. Partneris-2'!R29+'1.2.2.B. Partneris-2'!S29</f>
        <v>0</v>
      </c>
      <c r="N36" s="517">
        <f>'1.1.B. Iesniedzējs'!T29+'1.1.B. Iesniedzējs'!U29+'1.2.1.B. Partneris-1'!T29+'1.2.1.B. Partneris-1'!U29+'1.2.2.B. Partneris-2'!T29+'1.2.2.B. Partneris-2'!U29</f>
        <v>0</v>
      </c>
      <c r="O36" s="517">
        <f>'1.1.B. Iesniedzējs'!V29+'1.1.B. Iesniedzējs'!W29+'1.2.1.B. Partneris-1'!V29+'1.2.1.B. Partneris-1'!W29+'1.2.2.B. Partneris-2'!V29+'1.2.2.B. Partneris-2'!W29</f>
        <v>0</v>
      </c>
      <c r="P36" s="517">
        <f>'1.1.B. Iesniedzējs'!X29+'1.1.B. Iesniedzējs'!Y29+'1.2.1.B. Partneris-1'!X29+'1.2.1.B. Partneris-1'!Y29+'1.2.2.B. Partneris-2'!X29+'1.2.2.B. Partneris-2'!Y29</f>
        <v>0</v>
      </c>
      <c r="Q36" s="517">
        <v>0</v>
      </c>
      <c r="R36" s="517">
        <v>0</v>
      </c>
      <c r="S36" s="517">
        <v>0</v>
      </c>
      <c r="T36" s="517">
        <v>0</v>
      </c>
      <c r="U36" s="517">
        <v>0</v>
      </c>
      <c r="V36" s="517">
        <v>0</v>
      </c>
      <c r="W36" s="517">
        <v>0</v>
      </c>
      <c r="X36" s="517">
        <v>0</v>
      </c>
      <c r="Y36" s="517">
        <v>0</v>
      </c>
      <c r="Z36" s="517">
        <v>0</v>
      </c>
      <c r="AA36" s="517">
        <v>0</v>
      </c>
      <c r="AB36" s="517">
        <v>0</v>
      </c>
      <c r="AC36" s="517">
        <v>0</v>
      </c>
      <c r="AD36" s="517">
        <v>0</v>
      </c>
      <c r="AE36" s="517">
        <v>0</v>
      </c>
      <c r="AF36" s="517">
        <v>0</v>
      </c>
      <c r="AG36" s="517">
        <v>0</v>
      </c>
      <c r="AH36" s="517">
        <v>0</v>
      </c>
      <c r="AI36" s="517">
        <v>0</v>
      </c>
      <c r="AJ36" s="517">
        <v>0</v>
      </c>
      <c r="AK36" s="517">
        <v>0</v>
      </c>
    </row>
    <row r="37" spans="1:37" hidden="1" x14ac:dyDescent="0.3">
      <c r="A37" s="271"/>
      <c r="B37" s="272"/>
      <c r="C37" s="272"/>
      <c r="D37" s="272"/>
      <c r="E37" s="272"/>
      <c r="F37" s="272"/>
      <c r="G37" s="272"/>
      <c r="H37" s="272"/>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row>
  </sheetData>
  <sheetProtection algorithmName="SHA-512" hashValue="rSm2OHoIbbPbVt49XLisWQ6xwJWzkppmi+G7cBD+6h1GGJoJvK22l0x3YJkajsuhCSBhjowbEcnHMi0YcU4cLQ==" saltValue="6dyDRtBdF0XyaKSZtF1I1g==" spinCount="100000" sheet="1" formatCells="0" formatColumns="0" formatRows="0" insertColumns="0" insertRows="0" insertHyperlinks="0" deleteColumns="0" deleteRows="0" sort="0" autoFilter="0" pivotTables="0"/>
  <mergeCells count="4">
    <mergeCell ref="A1:H1"/>
    <mergeCell ref="A19:F19"/>
    <mergeCell ref="C36:D36"/>
    <mergeCell ref="A33:K33"/>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09375" defaultRowHeight="13.8" x14ac:dyDescent="0.3"/>
  <cols>
    <col min="1" max="1" width="6.44140625" style="4" customWidth="1"/>
    <col min="2" max="2" width="48.5546875" style="4" customWidth="1"/>
    <col min="3" max="4" width="7.109375" style="4" customWidth="1"/>
    <col min="5" max="36" width="13.88671875" style="4" customWidth="1"/>
    <col min="37" max="81" width="9.109375" style="3"/>
    <col min="82" max="16384" width="9.109375" style="4"/>
  </cols>
  <sheetData>
    <row r="1" spans="1:81" s="1" customFormat="1" ht="27" customHeight="1" x14ac:dyDescent="0.3">
      <c r="A1" s="535" t="s">
        <v>300</v>
      </c>
      <c r="B1" s="535"/>
      <c r="C1" s="535"/>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 customHeight="1" x14ac:dyDescent="0.3">
      <c r="A2" s="558" t="s">
        <v>301</v>
      </c>
      <c r="B2" s="558"/>
      <c r="C2" s="558"/>
      <c r="D2" s="558"/>
      <c r="E2" s="558"/>
      <c r="F2" s="558"/>
      <c r="G2" s="558"/>
      <c r="H2" s="558"/>
      <c r="I2" s="558"/>
      <c r="J2" s="558"/>
      <c r="K2" s="558"/>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3">
      <c r="B3" s="42" t="s">
        <v>243</v>
      </c>
      <c r="C3" s="396">
        <f>'5.DL soc.econom. analīze'!C3</f>
        <v>0.05</v>
      </c>
      <c r="D3" s="396"/>
    </row>
    <row r="4" spans="1:81" s="3" customFormat="1" x14ac:dyDescent="0.3"/>
    <row r="5" spans="1:81" s="198" customFormat="1" ht="15.6" x14ac:dyDescent="0.3">
      <c r="A5" s="324"/>
      <c r="B5" s="201"/>
      <c r="C5" s="201"/>
      <c r="D5" s="201"/>
      <c r="E5" s="325" t="s">
        <v>244</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x14ac:dyDescent="0.3">
      <c r="A6" s="267"/>
      <c r="B6" s="200"/>
      <c r="C6" s="200" t="s">
        <v>245</v>
      </c>
      <c r="D6" s="325" t="s">
        <v>302</v>
      </c>
      <c r="E6" s="325" t="s">
        <v>190</v>
      </c>
      <c r="F6" s="325" t="s">
        <v>190</v>
      </c>
      <c r="G6" s="203">
        <f>'4.DL Finansiālā ilgtspēja'!E4</f>
        <v>2024</v>
      </c>
      <c r="H6" s="203">
        <f>'4.DL Finansiālā ilgtspēja'!F4</f>
        <v>2025</v>
      </c>
      <c r="I6" s="203">
        <f>'4.DL Finansiālā ilgtspēja'!G4</f>
        <v>2026</v>
      </c>
      <c r="J6" s="203">
        <f>'4.DL Finansiālā ilgtspēja'!H4</f>
        <v>2027</v>
      </c>
      <c r="K6" s="203">
        <f>'4.DL Finansiālā ilgtspēja'!I4</f>
        <v>2028</v>
      </c>
      <c r="L6" s="203">
        <f>'4.DL Finansiālā ilgtspēja'!J4</f>
        <v>2029</v>
      </c>
      <c r="M6" s="203">
        <f>'4.DL Finansiālā ilgtspēja'!K4</f>
        <v>2030</v>
      </c>
      <c r="N6" s="203">
        <f>'4.DL Finansiālā ilgtspēja'!L4</f>
        <v>2031</v>
      </c>
      <c r="O6" s="203">
        <f>'4.DL Finansiālā ilgtspēja'!M4</f>
        <v>2032</v>
      </c>
      <c r="P6" s="203">
        <f>'4.DL Finansiālā ilgtspēja'!N4</f>
        <v>2033</v>
      </c>
      <c r="Q6" s="203">
        <f>'4.DL Finansiālā ilgtspēja'!O4</f>
        <v>2034</v>
      </c>
      <c r="R6" s="203">
        <f>'4.DL Finansiālā ilgtspēja'!P4</f>
        <v>2035</v>
      </c>
      <c r="S6" s="203">
        <f>'4.DL Finansiālā ilgtspēja'!Q4</f>
        <v>2036</v>
      </c>
      <c r="T6" s="203">
        <f>'4.DL Finansiālā ilgtspēja'!R4</f>
        <v>2037</v>
      </c>
      <c r="U6" s="203">
        <f>'4.DL Finansiālā ilgtspēja'!S4</f>
        <v>2038</v>
      </c>
      <c r="V6" s="203">
        <f>'4.DL Finansiālā ilgtspēja'!T4</f>
        <v>2039</v>
      </c>
      <c r="W6" s="203">
        <f>'4.DL Finansiālā ilgtspēja'!U4</f>
        <v>2040</v>
      </c>
      <c r="X6" s="203">
        <f>'4.DL Finansiālā ilgtspēja'!V4</f>
        <v>2041</v>
      </c>
      <c r="Y6" s="203">
        <f>'4.DL Finansiālā ilgtspēja'!W4</f>
        <v>2042</v>
      </c>
      <c r="Z6" s="203">
        <f>'4.DL Finansiālā ilgtspēja'!X4</f>
        <v>2043</v>
      </c>
      <c r="AA6" s="203">
        <f>'4.DL Finansiālā ilgtspēja'!Y4</f>
        <v>2044</v>
      </c>
      <c r="AB6" s="203">
        <f>'4.DL Finansiālā ilgtspēja'!Z4</f>
        <v>2045</v>
      </c>
      <c r="AC6" s="203">
        <f>'4.DL Finansiālā ilgtspēja'!AA4</f>
        <v>2046</v>
      </c>
      <c r="AD6" s="203">
        <f>'4.DL Finansiālā ilgtspēja'!AB4</f>
        <v>2047</v>
      </c>
      <c r="AE6" s="203">
        <f>'4.DL Finansiālā ilgtspēja'!AC4</f>
        <v>2048</v>
      </c>
      <c r="AF6" s="203">
        <f>'4.DL Finansiālā ilgtspēja'!AD4</f>
        <v>2049</v>
      </c>
      <c r="AG6" s="203">
        <f>'4.DL Finansiālā ilgtspēja'!AE4</f>
        <v>2050</v>
      </c>
      <c r="AH6" s="203">
        <f>'4.DL Finansiālā ilgtspēja'!AF4</f>
        <v>2051</v>
      </c>
      <c r="AI6" s="203">
        <f>'4.DL Finansiālā ilgtspēja'!AG4</f>
        <v>2052</v>
      </c>
      <c r="AJ6" s="203">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3">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x14ac:dyDescent="0.3">
      <c r="A8" s="331">
        <v>1</v>
      </c>
      <c r="B8" s="332" t="s">
        <v>246</v>
      </c>
      <c r="C8" s="333" t="s">
        <v>133</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x14ac:dyDescent="0.3">
      <c r="A9" s="329" t="s">
        <v>98</v>
      </c>
      <c r="B9" s="4" t="str">
        <f>'5.DL soc.econom. analīze'!B9</f>
        <v>Ieguvums ...</v>
      </c>
      <c r="C9" s="33" t="s">
        <v>133</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x14ac:dyDescent="0.3">
      <c r="A10" s="329" t="s">
        <v>101</v>
      </c>
      <c r="B10" s="4" t="str">
        <f>'5.DL soc.econom. analīze'!B10</f>
        <v>Ieguvums ...</v>
      </c>
      <c r="C10" s="33" t="s">
        <v>133</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x14ac:dyDescent="0.3">
      <c r="A11" s="329" t="s">
        <v>103</v>
      </c>
      <c r="B11" s="4" t="str">
        <f>'5.DL soc.econom. analīze'!B11</f>
        <v>Ieguvums ...</v>
      </c>
      <c r="C11" s="33" t="s">
        <v>133</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x14ac:dyDescent="0.3">
      <c r="A12" s="329" t="s">
        <v>105</v>
      </c>
      <c r="B12" s="4" t="str">
        <f>'5.DL soc.econom. analīze'!B12</f>
        <v>Ieguvums ...</v>
      </c>
      <c r="C12" s="33" t="s">
        <v>133</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x14ac:dyDescent="0.3">
      <c r="A13" s="329" t="s">
        <v>107</v>
      </c>
      <c r="B13" s="4" t="str">
        <f>'5.DL soc.econom. analīze'!B13</f>
        <v>Ieguvums ...</v>
      </c>
      <c r="C13" s="33" t="s">
        <v>133</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x14ac:dyDescent="0.3">
      <c r="A14" s="329" t="s">
        <v>110</v>
      </c>
      <c r="B14" s="4" t="str">
        <f>'5.DL soc.econom. analīze'!B14</f>
        <v>Ieguvums ...</v>
      </c>
      <c r="C14" s="33" t="s">
        <v>133</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x14ac:dyDescent="0.3">
      <c r="A15" s="329" t="s">
        <v>114</v>
      </c>
      <c r="B15" s="4" t="str">
        <f>'5.DL soc.econom. analīze'!B15</f>
        <v>Ieguvums ...</v>
      </c>
      <c r="C15" s="33" t="s">
        <v>133</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x14ac:dyDescent="0.3">
      <c r="A16" s="329" t="s">
        <v>116</v>
      </c>
      <c r="B16" s="4" t="str">
        <f>'5.DL soc.econom. analīze'!B16</f>
        <v>Ieguvums ...</v>
      </c>
      <c r="C16" s="33" t="s">
        <v>133</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x14ac:dyDescent="0.3">
      <c r="A17" s="329" t="s">
        <v>119</v>
      </c>
      <c r="B17" s="4" t="str">
        <f>'5.DL soc.econom. analīze'!B17</f>
        <v>Ieguvums ...</v>
      </c>
      <c r="C17" s="33" t="s">
        <v>133</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x14ac:dyDescent="0.3">
      <c r="A18" s="331">
        <v>2</v>
      </c>
      <c r="B18" s="332" t="s">
        <v>248</v>
      </c>
      <c r="C18" s="333" t="s">
        <v>133</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x14ac:dyDescent="0.3">
      <c r="A19" s="329" t="s">
        <v>194</v>
      </c>
      <c r="B19" s="4" t="str">
        <f>'5.DL soc.econom. analīze'!B19</f>
        <v>Ieguvums ...</v>
      </c>
      <c r="C19" s="33" t="s">
        <v>133</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x14ac:dyDescent="0.3">
      <c r="A20" s="329" t="s">
        <v>195</v>
      </c>
      <c r="B20" s="4" t="str">
        <f>'5.DL soc.econom. analīze'!B20</f>
        <v>Ieguvums ...</v>
      </c>
      <c r="C20" s="33" t="s">
        <v>133</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x14ac:dyDescent="0.3">
      <c r="A21" s="329" t="s">
        <v>196</v>
      </c>
      <c r="B21" s="4" t="str">
        <f>'5.DL soc.econom. analīze'!B21</f>
        <v>Ieguvums ...</v>
      </c>
      <c r="C21" s="33" t="s">
        <v>133</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x14ac:dyDescent="0.3">
      <c r="A22" s="329" t="s">
        <v>197</v>
      </c>
      <c r="B22" s="4" t="str">
        <f>'5.DL soc.econom. analīze'!B22</f>
        <v>Ieguvums ...</v>
      </c>
      <c r="C22" s="33" t="s">
        <v>133</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x14ac:dyDescent="0.3">
      <c r="A23" s="329" t="s">
        <v>198</v>
      </c>
      <c r="B23" s="4" t="str">
        <f>'5.DL soc.econom. analīze'!B23</f>
        <v>Ieguvums ...</v>
      </c>
      <c r="C23" s="33" t="s">
        <v>133</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x14ac:dyDescent="0.3">
      <c r="A24" s="331">
        <v>3</v>
      </c>
      <c r="B24" s="398" t="s">
        <v>249</v>
      </c>
      <c r="C24" s="333" t="s">
        <v>133</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x14ac:dyDescent="0.3">
      <c r="A25" s="329" t="s">
        <v>210</v>
      </c>
      <c r="B25" s="4" t="str">
        <f>'5.DL soc.econom. analīze'!B25</f>
        <v>Zaudējumi...</v>
      </c>
      <c r="C25" s="33" t="s">
        <v>133</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x14ac:dyDescent="0.3">
      <c r="A26" s="329" t="s">
        <v>216</v>
      </c>
      <c r="B26" s="4" t="str">
        <f>'5.DL soc.econom. analīze'!B26</f>
        <v>Zaudējumi...</v>
      </c>
      <c r="C26" s="33" t="s">
        <v>133</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x14ac:dyDescent="0.3">
      <c r="A27" s="329" t="s">
        <v>251</v>
      </c>
      <c r="B27" s="4" t="str">
        <f>'5.DL soc.econom. analīze'!B27</f>
        <v>Zaudējumi...</v>
      </c>
      <c r="C27" s="33" t="s">
        <v>133</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x14ac:dyDescent="0.3">
      <c r="A28" s="329" t="s">
        <v>252</v>
      </c>
      <c r="B28" s="4" t="str">
        <f>'5.DL soc.econom. analīze'!B28</f>
        <v>Zaudējumi...</v>
      </c>
      <c r="C28" s="33" t="s">
        <v>133</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x14ac:dyDescent="0.3">
      <c r="A29" s="329" t="s">
        <v>253</v>
      </c>
      <c r="B29" s="4" t="str">
        <f>'5.DL soc.econom. analīze'!B29</f>
        <v>Zaudējumi...</v>
      </c>
      <c r="C29" s="33" t="s">
        <v>133</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x14ac:dyDescent="0.3">
      <c r="A30" s="329" t="s">
        <v>254</v>
      </c>
      <c r="B30" s="4" t="str">
        <f>'5.DL soc.econom. analīze'!B30</f>
        <v>Zaudējumi...</v>
      </c>
      <c r="C30" s="33" t="s">
        <v>133</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x14ac:dyDescent="0.3">
      <c r="A31" s="329" t="s">
        <v>255</v>
      </c>
      <c r="B31" s="4" t="str">
        <f>'5.DL soc.econom. analīze'!B31</f>
        <v>Zaudējumi...</v>
      </c>
      <c r="C31" s="33" t="s">
        <v>133</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x14ac:dyDescent="0.3">
      <c r="A32" s="329" t="s">
        <v>256</v>
      </c>
      <c r="B32" s="4" t="str">
        <f>'5.DL soc.econom. analīze'!B32</f>
        <v>Zaudējumi...</v>
      </c>
      <c r="C32" s="33" t="s">
        <v>133</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x14ac:dyDescent="0.3">
      <c r="A33" s="329" t="s">
        <v>257</v>
      </c>
      <c r="B33" s="4" t="str">
        <f>'5.DL soc.econom. analīze'!B33</f>
        <v>Zaudējumi...</v>
      </c>
      <c r="C33" s="33" t="s">
        <v>133</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x14ac:dyDescent="0.3">
      <c r="A34" s="331">
        <v>4</v>
      </c>
      <c r="B34" s="332" t="s">
        <v>258</v>
      </c>
      <c r="C34" s="333" t="s">
        <v>133</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x14ac:dyDescent="0.3">
      <c r="A35" s="329" t="s">
        <v>221</v>
      </c>
      <c r="B35" s="4" t="str">
        <f>'5.DL soc.econom. analīze'!B35</f>
        <v>Investīciju izmaksas (-)</v>
      </c>
      <c r="C35" s="33" t="s">
        <v>133</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x14ac:dyDescent="0.3">
      <c r="A36" s="329" t="s">
        <v>259</v>
      </c>
      <c r="B36" s="4" t="str">
        <f>'5.DL soc.econom. analīze'!B36</f>
        <v>Darbības izmaksas (+/-)</v>
      </c>
      <c r="C36" s="33" t="s">
        <v>133</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x14ac:dyDescent="0.3">
      <c r="A37" s="339" t="s">
        <v>261</v>
      </c>
      <c r="B37" s="4" t="str">
        <f>'5.DL soc.econom. analīze'!B37</f>
        <v>Projekta atlikusī vērtība (+)</v>
      </c>
      <c r="C37" s="340" t="s">
        <v>133</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x14ac:dyDescent="0.3">
      <c r="A38" s="331">
        <v>5</v>
      </c>
      <c r="B38" s="332" t="s">
        <v>262</v>
      </c>
      <c r="C38" s="333" t="s">
        <v>133</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x14ac:dyDescent="0.3">
      <c r="A39" s="329" t="s">
        <v>263</v>
      </c>
      <c r="B39" s="4" t="str">
        <f>'5.DL soc.econom. analīze'!B39</f>
        <v>Projekta darbības izmaksu darbaspēka izmaksas (+/-)**</v>
      </c>
      <c r="C39" s="33" t="s">
        <v>133</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x14ac:dyDescent="0.3">
      <c r="A40" s="329" t="s">
        <v>265</v>
      </c>
      <c r="B40" s="4" t="str">
        <f>'5.DL soc.econom. analīze'!B40</f>
        <v>Investīciju darba spēka izmaksas (+)**</v>
      </c>
      <c r="C40" s="33" t="s">
        <v>133</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x14ac:dyDescent="0.3">
      <c r="A41" s="339" t="s">
        <v>267</v>
      </c>
      <c r="B41" s="4" t="str">
        <f>'5.DL soc.econom. analīze'!B41</f>
        <v>Citas fiskālās korekcijas (+)*</v>
      </c>
      <c r="C41" s="340" t="s">
        <v>133</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x14ac:dyDescent="0.3">
      <c r="A42" s="342"/>
      <c r="B42" s="343" t="s">
        <v>200</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x14ac:dyDescent="0.3"/>
    <row r="44" spans="1:81" s="198" customFormat="1" x14ac:dyDescent="0.3">
      <c r="A44" s="331">
        <v>6</v>
      </c>
      <c r="B44" s="332" t="s">
        <v>269</v>
      </c>
      <c r="C44" s="332"/>
      <c r="D44" s="332"/>
      <c r="E44" s="564" t="s">
        <v>303</v>
      </c>
      <c r="F44" s="565"/>
      <c r="G44" s="565" t="s">
        <v>304</v>
      </c>
      <c r="H44" s="565"/>
      <c r="I44" s="565" t="s">
        <v>305</v>
      </c>
      <c r="J44" s="566"/>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x14ac:dyDescent="0.3">
      <c r="A45" s="347" t="s">
        <v>270</v>
      </c>
      <c r="B45" s="229" t="s">
        <v>271</v>
      </c>
      <c r="C45" s="229"/>
      <c r="D45" s="229"/>
      <c r="E45" s="567">
        <f>'5.DL soc.econom. analīze'!D44</f>
        <v>0</v>
      </c>
      <c r="F45" s="568"/>
      <c r="G45" s="399">
        <f>E42</f>
        <v>0</v>
      </c>
      <c r="H45" s="400"/>
      <c r="I45" s="562" t="e">
        <f>G45/E45-1</f>
        <v>#DIV/0!</v>
      </c>
      <c r="J45" s="563"/>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x14ac:dyDescent="0.3">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x14ac:dyDescent="0.3"/>
    <row r="48" spans="1:8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sheetData>
  <sheetProtection algorithmName="SHA-512" hashValue="EkPx82QuEK11GaSBD1Qcg/9pPWirw5I+5A8fiL67NAxRU+BV/YRUTavWPtJ2h6dg4YbKEPtDiLwYnataNP3j5g==" saltValue="fhY/xKTA7BE5wGgwApVBu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tabSelected="1" zoomScale="90" zoomScaleNormal="90" workbookViewId="0">
      <pane xSplit="2" ySplit="3" topLeftCell="C4" activePane="bottomRight" state="frozen"/>
      <selection pane="topRight" activeCell="C1" sqref="C1"/>
      <selection pane="bottomLeft" activeCell="A4" sqref="A4"/>
      <selection pane="bottomRight" activeCell="C34" sqref="C34"/>
    </sheetView>
  </sheetViews>
  <sheetFormatPr defaultColWidth="9.109375" defaultRowHeight="15.6" x14ac:dyDescent="0.3"/>
  <cols>
    <col min="1" max="1" width="6" style="150" customWidth="1"/>
    <col min="2" max="2" width="57.33203125" style="150" customWidth="1"/>
    <col min="3" max="5" width="32.6640625" style="150" customWidth="1"/>
    <col min="6" max="7" width="9.109375" style="150" customWidth="1"/>
    <col min="8" max="16384" width="9.109375" style="150"/>
  </cols>
  <sheetData>
    <row r="1" spans="1:6" ht="25.8" x14ac:dyDescent="0.3">
      <c r="A1" s="533" t="s">
        <v>96</v>
      </c>
      <c r="B1" s="533"/>
      <c r="C1" s="533"/>
      <c r="D1" s="533"/>
      <c r="E1" s="533"/>
    </row>
    <row r="2" spans="1:6" x14ac:dyDescent="0.3">
      <c r="A2" s="151" t="s">
        <v>97</v>
      </c>
      <c r="B2" s="151"/>
      <c r="C2" s="151"/>
      <c r="D2" s="151"/>
      <c r="E2" s="151"/>
    </row>
    <row r="3" spans="1:6" x14ac:dyDescent="0.3">
      <c r="A3" s="152"/>
      <c r="B3" s="152"/>
      <c r="C3" s="153"/>
      <c r="D3" s="153"/>
      <c r="E3" s="153"/>
    </row>
    <row r="4" spans="1:6" ht="15.75" customHeight="1" x14ac:dyDescent="0.3">
      <c r="A4" s="154" t="s">
        <v>98</v>
      </c>
      <c r="B4" s="154" t="s">
        <v>99</v>
      </c>
      <c r="C4" s="98" t="s">
        <v>100</v>
      </c>
      <c r="D4" s="21"/>
      <c r="E4" s="21"/>
    </row>
    <row r="5" spans="1:6" ht="15.75" customHeight="1" x14ac:dyDescent="0.3">
      <c r="A5" s="154" t="s">
        <v>101</v>
      </c>
      <c r="B5" s="154" t="s">
        <v>102</v>
      </c>
      <c r="C5" s="161" t="s">
        <v>30</v>
      </c>
      <c r="D5" s="21"/>
      <c r="E5" s="21"/>
    </row>
    <row r="6" spans="1:6" x14ac:dyDescent="0.3">
      <c r="A6" s="154" t="s">
        <v>103</v>
      </c>
      <c r="B6" s="154" t="s">
        <v>104</v>
      </c>
      <c r="C6" s="98"/>
      <c r="D6" s="21"/>
      <c r="E6" s="21"/>
    </row>
    <row r="7" spans="1:6" x14ac:dyDescent="0.3">
      <c r="A7" s="154" t="s">
        <v>105</v>
      </c>
      <c r="B7" s="154" t="s">
        <v>106</v>
      </c>
      <c r="C7" s="115" t="s">
        <v>18</v>
      </c>
      <c r="D7" s="21"/>
      <c r="E7" s="21"/>
    </row>
    <row r="8" spans="1:6" hidden="1" x14ac:dyDescent="0.3">
      <c r="A8" s="154" t="s">
        <v>107</v>
      </c>
      <c r="B8" s="154" t="s">
        <v>108</v>
      </c>
      <c r="C8" s="116"/>
      <c r="D8" s="21"/>
      <c r="E8" s="21"/>
      <c r="F8" s="155" t="s">
        <v>109</v>
      </c>
    </row>
    <row r="9" spans="1:6" hidden="1" x14ac:dyDescent="0.3">
      <c r="A9" s="529" t="s">
        <v>110</v>
      </c>
      <c r="B9" s="529" t="s">
        <v>111</v>
      </c>
      <c r="C9" s="22"/>
      <c r="D9" s="21"/>
      <c r="E9" s="21"/>
    </row>
    <row r="10" spans="1:6" hidden="1" x14ac:dyDescent="0.3">
      <c r="A10" s="530"/>
      <c r="B10" s="530"/>
      <c r="C10" s="22"/>
      <c r="D10" s="21"/>
      <c r="E10" s="21"/>
    </row>
    <row r="11" spans="1:6" hidden="1" x14ac:dyDescent="0.3">
      <c r="A11" s="530"/>
      <c r="B11" s="530"/>
      <c r="C11" s="22"/>
      <c r="D11" s="21"/>
      <c r="E11" s="21"/>
    </row>
    <row r="12" spans="1:6" hidden="1" x14ac:dyDescent="0.3">
      <c r="A12" s="531"/>
      <c r="B12" s="531"/>
      <c r="C12" s="22"/>
      <c r="D12" s="21"/>
      <c r="E12" s="21"/>
    </row>
    <row r="13" spans="1:6" x14ac:dyDescent="0.3">
      <c r="A13" s="156" t="s">
        <v>107</v>
      </c>
      <c r="B13" s="157" t="s">
        <v>112</v>
      </c>
      <c r="C13" s="135"/>
      <c r="D13" s="135"/>
      <c r="E13" s="135">
        <v>2024</v>
      </c>
    </row>
    <row r="14" spans="1:6" x14ac:dyDescent="0.3">
      <c r="A14" s="154" t="s">
        <v>110</v>
      </c>
      <c r="B14" s="157" t="s">
        <v>113</v>
      </c>
      <c r="C14" s="135"/>
      <c r="D14" s="135"/>
      <c r="E14" s="135">
        <v>2024</v>
      </c>
    </row>
    <row r="15" spans="1:6" x14ac:dyDescent="0.3">
      <c r="A15" s="154" t="s">
        <v>114</v>
      </c>
      <c r="B15" s="157" t="s">
        <v>115</v>
      </c>
      <c r="C15" s="532" t="s">
        <v>22</v>
      </c>
      <c r="D15" s="532"/>
      <c r="E15" s="532"/>
    </row>
    <row r="16" spans="1:6" x14ac:dyDescent="0.3">
      <c r="A16" s="154" t="s">
        <v>116</v>
      </c>
      <c r="B16" s="157" t="s">
        <v>117</v>
      </c>
      <c r="C16" s="532">
        <v>30</v>
      </c>
      <c r="D16" s="534"/>
      <c r="E16" s="534"/>
      <c r="F16" s="507" t="s">
        <v>118</v>
      </c>
    </row>
    <row r="17" spans="1:5" x14ac:dyDescent="0.3">
      <c r="A17" s="154" t="s">
        <v>119</v>
      </c>
      <c r="B17" s="154" t="s">
        <v>120</v>
      </c>
      <c r="C17" s="532">
        <v>2029</v>
      </c>
      <c r="D17" s="532"/>
      <c r="E17" s="532"/>
    </row>
    <row r="18" spans="1:5" x14ac:dyDescent="0.3">
      <c r="A18" s="158"/>
      <c r="B18" s="152" t="s">
        <v>121</v>
      </c>
      <c r="C18" s="153"/>
      <c r="D18" s="153"/>
      <c r="E18" s="153"/>
    </row>
    <row r="19" spans="1:5" x14ac:dyDescent="0.3">
      <c r="A19" s="158"/>
      <c r="B19" s="159">
        <v>0</v>
      </c>
      <c r="C19" s="152" t="s">
        <v>122</v>
      </c>
      <c r="D19" s="153"/>
      <c r="E19" s="153"/>
    </row>
    <row r="20" spans="1:5" x14ac:dyDescent="0.3">
      <c r="A20" s="158"/>
      <c r="B20" s="160">
        <v>0</v>
      </c>
      <c r="C20" s="152" t="s">
        <v>123</v>
      </c>
      <c r="D20" s="153"/>
      <c r="E20" s="153"/>
    </row>
  </sheetData>
  <sheetProtection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G31" sqref="G31"/>
    </sheetView>
  </sheetViews>
  <sheetFormatPr defaultColWidth="9.109375" defaultRowHeight="14.4" x14ac:dyDescent="0.3"/>
  <cols>
    <col min="1" max="1" width="4" customWidth="1"/>
    <col min="2" max="2" width="4.5546875" customWidth="1"/>
    <col min="4" max="4" width="45.44140625" customWidth="1"/>
    <col min="6" max="6" width="4.88671875" customWidth="1"/>
    <col min="7" max="8" width="14.109375" customWidth="1"/>
    <col min="9" max="38" width="14.33203125" customWidth="1"/>
  </cols>
  <sheetData>
    <row r="1" spans="1:38" ht="25.8" x14ac:dyDescent="0.3">
      <c r="A1" s="559" t="s">
        <v>281</v>
      </c>
      <c r="B1" s="559"/>
      <c r="C1" s="559"/>
      <c r="D1" s="559"/>
      <c r="E1" s="559"/>
      <c r="F1" s="559"/>
      <c r="G1" s="559"/>
      <c r="H1" s="559"/>
      <c r="I1" s="55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4">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4">
      <c r="A3" s="289"/>
      <c r="B3" s="42" t="s">
        <v>282</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4">
      <c r="A4" s="289" t="s">
        <v>283</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3">
      <c r="A5" s="360"/>
      <c r="B5" s="195"/>
      <c r="C5" s="195"/>
      <c r="D5" s="291"/>
      <c r="E5" s="291"/>
      <c r="F5" s="200"/>
      <c r="G5" s="325" t="s">
        <v>244</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x14ac:dyDescent="0.3">
      <c r="A6" s="361">
        <v>1</v>
      </c>
      <c r="B6" s="317" t="s">
        <v>191</v>
      </c>
      <c r="C6" s="317"/>
      <c r="D6" s="317"/>
      <c r="E6" s="207" t="s">
        <v>189</v>
      </c>
      <c r="F6" s="325" t="s">
        <v>302</v>
      </c>
      <c r="G6" s="362" t="s">
        <v>190</v>
      </c>
      <c r="H6" s="362" t="s">
        <v>190</v>
      </c>
      <c r="I6" s="294">
        <f>'5.DL soc.econom. analīze'!F6</f>
        <v>2024</v>
      </c>
      <c r="J6" s="294">
        <f>'5.DL soc.econom. analīze'!G6</f>
        <v>2025</v>
      </c>
      <c r="K6" s="294">
        <f>'5.DL soc.econom. analīze'!H6</f>
        <v>2026</v>
      </c>
      <c r="L6" s="294">
        <f>'5.DL soc.econom. analīze'!I6</f>
        <v>2027</v>
      </c>
      <c r="M6" s="294">
        <f>'5.DL soc.econom. analīze'!J6</f>
        <v>2028</v>
      </c>
      <c r="N6" s="294">
        <f>'5.DL soc.econom. analīze'!K6</f>
        <v>2029</v>
      </c>
      <c r="O6" s="294">
        <f>'5.DL soc.econom. analīze'!L6</f>
        <v>2030</v>
      </c>
      <c r="P6" s="294">
        <f>'5.DL soc.econom. analīze'!M6</f>
        <v>2031</v>
      </c>
      <c r="Q6" s="294">
        <f>'5.DL soc.econom. analīze'!N6</f>
        <v>2032</v>
      </c>
      <c r="R6" s="294">
        <f>'5.DL soc.econom. analīze'!O6</f>
        <v>2033</v>
      </c>
      <c r="S6" s="294">
        <f>'5.DL soc.econom. analīze'!P6</f>
        <v>2034</v>
      </c>
      <c r="T6" s="294">
        <f>'5.DL soc.econom. analīze'!Q6</f>
        <v>2035</v>
      </c>
      <c r="U6" s="294">
        <f>'5.DL soc.econom. analīze'!R6</f>
        <v>2036</v>
      </c>
      <c r="V6" s="294">
        <f>'5.DL soc.econom. analīze'!S6</f>
        <v>2037</v>
      </c>
      <c r="W6" s="294">
        <f>'5.DL soc.econom. analīze'!T6</f>
        <v>2038</v>
      </c>
      <c r="X6" s="294">
        <f>'5.DL soc.econom. analīze'!U6</f>
        <v>2039</v>
      </c>
      <c r="Y6" s="294">
        <f>'5.DL soc.econom. analīze'!V6</f>
        <v>2040</v>
      </c>
      <c r="Z6" s="294">
        <f>'5.DL soc.econom. analīze'!W6</f>
        <v>2041</v>
      </c>
      <c r="AA6" s="294">
        <f>'5.DL soc.econom. analīze'!X6</f>
        <v>2042</v>
      </c>
      <c r="AB6" s="294">
        <f>'5.DL soc.econom. analīze'!Y6</f>
        <v>2043</v>
      </c>
      <c r="AC6" s="294">
        <f>'5.DL soc.econom. analīze'!Z6</f>
        <v>2044</v>
      </c>
      <c r="AD6" s="294">
        <f>'5.DL soc.econom. analīze'!AA6</f>
        <v>2045</v>
      </c>
      <c r="AE6" s="294">
        <f>'5.DL soc.econom. analīze'!AB6</f>
        <v>2046</v>
      </c>
      <c r="AF6" s="294">
        <f>'5.DL soc.econom. analīze'!AC6</f>
        <v>2047</v>
      </c>
      <c r="AG6" s="294">
        <f>'5.DL soc.econom. analīze'!AD6</f>
        <v>2048</v>
      </c>
      <c r="AH6" s="294">
        <f>'5.DL soc.econom. analīze'!AE6</f>
        <v>2049</v>
      </c>
      <c r="AI6" s="294">
        <f>'5.DL soc.econom. analīze'!AF6</f>
        <v>2050</v>
      </c>
      <c r="AJ6" s="294">
        <f>'5.DL soc.econom. analīze'!AG6</f>
        <v>2051</v>
      </c>
      <c r="AK6" s="294">
        <f>'5.DL soc.econom. analīze'!AH6</f>
        <v>2052</v>
      </c>
      <c r="AL6" s="294">
        <f>'5.DL soc.econom. analīze'!AI6</f>
        <v>2053</v>
      </c>
    </row>
    <row r="7" spans="1:38" x14ac:dyDescent="0.3">
      <c r="A7" s="363"/>
      <c r="B7" s="364" t="s">
        <v>98</v>
      </c>
      <c r="C7" s="364" t="s">
        <v>284</v>
      </c>
      <c r="D7" s="364"/>
      <c r="E7" s="365" t="s">
        <v>133</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x14ac:dyDescent="0.3">
      <c r="A8" s="368"/>
      <c r="B8" s="29" t="s">
        <v>101</v>
      </c>
      <c r="C8" s="29" t="s">
        <v>222</v>
      </c>
      <c r="D8" s="29"/>
      <c r="E8" s="369" t="s">
        <v>133</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x14ac:dyDescent="0.3">
      <c r="A9" s="368"/>
      <c r="B9" s="29" t="s">
        <v>103</v>
      </c>
      <c r="C9" s="29" t="s">
        <v>285</v>
      </c>
      <c r="D9" s="29"/>
      <c r="E9" s="369" t="s">
        <v>133</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x14ac:dyDescent="0.3">
      <c r="A10" s="368"/>
      <c r="B10" s="29" t="s">
        <v>105</v>
      </c>
      <c r="C10" s="29" t="s">
        <v>237</v>
      </c>
      <c r="D10" s="29"/>
      <c r="E10" s="369" t="s">
        <v>133</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x14ac:dyDescent="0.3">
      <c r="A11" s="368"/>
      <c r="B11" s="29" t="s">
        <v>107</v>
      </c>
      <c r="C11" s="29" t="s">
        <v>286</v>
      </c>
      <c r="D11" s="29"/>
      <c r="E11" s="369" t="s">
        <v>133</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x14ac:dyDescent="0.3">
      <c r="A12" s="368"/>
      <c r="B12" s="29" t="s">
        <v>110</v>
      </c>
      <c r="C12" s="29" t="s">
        <v>287</v>
      </c>
      <c r="D12" s="29"/>
      <c r="E12" s="369" t="s">
        <v>133</v>
      </c>
      <c r="F12" s="45">
        <v>0</v>
      </c>
      <c r="G12" s="334" t="e">
        <f t="shared" si="0"/>
        <v>#DIV/0!</v>
      </c>
      <c r="H12" s="334" t="e">
        <f t="shared" si="1"/>
        <v>#DIV/0!</v>
      </c>
      <c r="I12" s="367" t="e">
        <f>'6. DL finanšu_analīze'!H12*(1+'8. DL jut. analize-Fin.'!$F12)</f>
        <v>#DIV/0!</v>
      </c>
      <c r="J12" s="367" t="e">
        <f>'6. DL finanšu_analīze'!I12*(1+'8. DL jut. analize-Fin.'!$F12)</f>
        <v>#DIV/0!</v>
      </c>
      <c r="K12" s="367" t="e">
        <f>'6. DL finanšu_analīze'!J12*(1+'8. DL jut. analize-Fin.'!$F12)</f>
        <v>#DIV/0!</v>
      </c>
      <c r="L12" s="367" t="e">
        <f>'6. DL finanšu_analīze'!K12*(1+'8. DL jut. analize-Fin.'!$F12)</f>
        <v>#DIV/0!</v>
      </c>
      <c r="M12" s="367" t="e">
        <f>'6. DL finanšu_analīze'!L12*(1+'8. DL jut. analize-Fin.'!$F12)</f>
        <v>#DIV/0!</v>
      </c>
      <c r="N12" s="367" t="e">
        <f>'6. DL finanšu_analīze'!M12*(1+'8. DL jut. analize-Fin.'!$F12)</f>
        <v>#DIV/0!</v>
      </c>
      <c r="O12" s="367" t="e">
        <f>'6. DL finanšu_analīze'!N12*(1+'8. DL jut. analize-Fin.'!$F12)</f>
        <v>#DIV/0!</v>
      </c>
      <c r="P12" s="367" t="e">
        <f>'6. DL finanšu_analīze'!O12*(1+'8. DL jut. analize-Fin.'!$F12)</f>
        <v>#DIV/0!</v>
      </c>
      <c r="Q12" s="367" t="e">
        <f>'6. DL finanšu_analīze'!P12*(1+'8. DL jut. analize-Fin.'!$F12)</f>
        <v>#DIV/0!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x14ac:dyDescent="0.3">
      <c r="A13" s="268"/>
      <c r="B13" s="206" t="s">
        <v>114</v>
      </c>
      <c r="C13" s="206" t="s">
        <v>200</v>
      </c>
      <c r="D13" s="206"/>
      <c r="E13" s="401" t="s">
        <v>133</v>
      </c>
      <c r="F13" s="208"/>
      <c r="G13" s="344" t="e">
        <f t="shared" si="0"/>
        <v>#DIV/0!</v>
      </c>
      <c r="H13" s="344" t="e">
        <f t="shared" si="1"/>
        <v>#DIV/0!</v>
      </c>
      <c r="I13" s="402" t="e">
        <f>SUM(I7:I12)</f>
        <v>#DIV/0!</v>
      </c>
      <c r="J13" s="402" t="e">
        <f t="shared" ref="J13:AL13" si="2">SUM(J7:J12)</f>
        <v>#DIV/0!</v>
      </c>
      <c r="K13" s="402" t="e">
        <f t="shared" si="2"/>
        <v>#DIV/0!</v>
      </c>
      <c r="L13" s="402" t="e">
        <f t="shared" si="2"/>
        <v>#DIV/0!</v>
      </c>
      <c r="M13" s="402" t="e">
        <f t="shared" si="2"/>
        <v>#DIV/0!</v>
      </c>
      <c r="N13" s="402" t="e">
        <f t="shared" si="2"/>
        <v>#DIV/0!</v>
      </c>
      <c r="O13" s="402" t="e">
        <f t="shared" si="2"/>
        <v>#DIV/0!</v>
      </c>
      <c r="P13" s="402" t="e">
        <f t="shared" si="2"/>
        <v>#DIV/0!</v>
      </c>
      <c r="Q13" s="402" t="e">
        <f t="shared" si="2"/>
        <v>#DIV/0!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x14ac:dyDescent="0.3">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3">
      <c r="A15" s="271">
        <v>2</v>
      </c>
      <c r="B15" s="272" t="s">
        <v>269</v>
      </c>
      <c r="C15" s="272"/>
      <c r="D15" s="272"/>
      <c r="E15" s="272"/>
      <c r="F15" s="272"/>
      <c r="G15" s="564" t="s">
        <v>303</v>
      </c>
      <c r="H15" s="565"/>
      <c r="I15" s="565" t="s">
        <v>304</v>
      </c>
      <c r="J15" s="565"/>
      <c r="K15" s="565" t="s">
        <v>305</v>
      </c>
      <c r="L15" s="566"/>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x14ac:dyDescent="0.3">
      <c r="A16" s="363"/>
      <c r="B16" s="364" t="s">
        <v>194</v>
      </c>
      <c r="C16" s="364" t="s">
        <v>288</v>
      </c>
      <c r="D16" s="364"/>
      <c r="E16" s="375"/>
      <c r="F16" s="329"/>
      <c r="G16" s="403" t="e">
        <f>'6. DL finanšu_analīze'!I16</f>
        <v>#DIV/0!</v>
      </c>
      <c r="H16" s="329"/>
      <c r="I16" s="376" t="e">
        <f>G13</f>
        <v>#DIV/0!</v>
      </c>
      <c r="K16" s="562" t="e">
        <f>I16/G16-1</f>
        <v>#DIV/0!</v>
      </c>
      <c r="L16" s="563"/>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3">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4.9" customHeight="1" x14ac:dyDescent="0.4">
      <c r="A18" s="560" t="s">
        <v>291</v>
      </c>
      <c r="B18" s="560"/>
      <c r="C18" s="560"/>
      <c r="D18" s="560"/>
      <c r="E18" s="560"/>
      <c r="F18" s="560"/>
      <c r="G18" s="560"/>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x14ac:dyDescent="0.3">
      <c r="A19" s="381"/>
      <c r="B19" s="291"/>
      <c r="C19" s="195"/>
      <c r="D19" s="201"/>
      <c r="E19" s="202"/>
      <c r="F19" s="202"/>
      <c r="G19" s="325" t="s">
        <v>244</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3.8" x14ac:dyDescent="0.3">
      <c r="A20" s="361">
        <v>3</v>
      </c>
      <c r="B20" s="317" t="s">
        <v>191</v>
      </c>
      <c r="C20" s="317"/>
      <c r="D20" s="206"/>
      <c r="E20" s="207" t="s">
        <v>189</v>
      </c>
      <c r="F20" s="207"/>
      <c r="G20" s="362" t="s">
        <v>190</v>
      </c>
      <c r="H20" s="362" t="s">
        <v>190</v>
      </c>
      <c r="I20" s="294">
        <f t="shared" ref="I20:AL20" si="4">I6</f>
        <v>2024</v>
      </c>
      <c r="J20" s="294">
        <f t="shared" si="4"/>
        <v>2025</v>
      </c>
      <c r="K20" s="294">
        <f t="shared" si="4"/>
        <v>2026</v>
      </c>
      <c r="L20" s="294">
        <f t="shared" si="4"/>
        <v>2027</v>
      </c>
      <c r="M20" s="294">
        <f t="shared" si="4"/>
        <v>2028</v>
      </c>
      <c r="N20" s="294">
        <f t="shared" si="4"/>
        <v>2029</v>
      </c>
      <c r="O20" s="294">
        <f t="shared" si="4"/>
        <v>2030</v>
      </c>
      <c r="P20" s="294">
        <f t="shared" si="4"/>
        <v>2031</v>
      </c>
      <c r="Q20" s="294">
        <f t="shared" si="4"/>
        <v>2032</v>
      </c>
      <c r="R20" s="294">
        <f t="shared" si="4"/>
        <v>2033</v>
      </c>
      <c r="S20" s="294">
        <f t="shared" si="4"/>
        <v>2034</v>
      </c>
      <c r="T20" s="294">
        <f t="shared" si="4"/>
        <v>2035</v>
      </c>
      <c r="U20" s="294">
        <f t="shared" si="4"/>
        <v>2036</v>
      </c>
      <c r="V20" s="294">
        <f t="shared" si="4"/>
        <v>2037</v>
      </c>
      <c r="W20" s="294">
        <f t="shared" si="4"/>
        <v>2038</v>
      </c>
      <c r="X20" s="294">
        <f t="shared" si="4"/>
        <v>2039</v>
      </c>
      <c r="Y20" s="294">
        <f t="shared" si="4"/>
        <v>2040</v>
      </c>
      <c r="Z20" s="294">
        <f t="shared" si="4"/>
        <v>2041</v>
      </c>
      <c r="AA20" s="294">
        <f t="shared" si="4"/>
        <v>2042</v>
      </c>
      <c r="AB20" s="294">
        <f t="shared" si="4"/>
        <v>2043</v>
      </c>
      <c r="AC20" s="294">
        <f t="shared" si="4"/>
        <v>2044</v>
      </c>
      <c r="AD20" s="294">
        <f t="shared" si="4"/>
        <v>2045</v>
      </c>
      <c r="AE20" s="294">
        <f t="shared" si="4"/>
        <v>2046</v>
      </c>
      <c r="AF20" s="294">
        <f t="shared" si="4"/>
        <v>2047</v>
      </c>
      <c r="AG20" s="294">
        <f t="shared" si="4"/>
        <v>2048</v>
      </c>
      <c r="AH20" s="294">
        <f t="shared" si="4"/>
        <v>2049</v>
      </c>
      <c r="AI20" s="294">
        <f t="shared" si="4"/>
        <v>2050</v>
      </c>
      <c r="AJ20" s="294">
        <f t="shared" si="4"/>
        <v>2051</v>
      </c>
      <c r="AK20" s="294">
        <f t="shared" si="4"/>
        <v>2052</v>
      </c>
      <c r="AL20" s="294">
        <f t="shared" si="4"/>
        <v>2053</v>
      </c>
      <c r="AM20" s="29"/>
      <c r="AN20" s="270"/>
      <c r="AO20" s="270"/>
      <c r="AP20" s="270"/>
      <c r="AQ20" s="270"/>
    </row>
    <row r="21" spans="1:43" s="29" customFormat="1" ht="13.8" x14ac:dyDescent="0.3">
      <c r="A21" s="363"/>
      <c r="B21" s="382" t="s">
        <v>210</v>
      </c>
      <c r="C21" s="364" t="s">
        <v>226</v>
      </c>
      <c r="D21" s="364"/>
      <c r="E21" s="383" t="s">
        <v>133</v>
      </c>
      <c r="F21" s="45">
        <v>0</v>
      </c>
      <c r="G21" s="384">
        <f t="shared" ref="G21:G25" si="5">I21+NPV($E$3,J21:AL21)</f>
        <v>0</v>
      </c>
      <c r="H21" s="334">
        <f>SUM(I21:AL21)</f>
        <v>0</v>
      </c>
      <c r="I21" s="367">
        <f>'6. DL finanšu_analīze'!H22*(1+'8. DL jut. analize-Fin.'!$F21)</f>
        <v>0</v>
      </c>
      <c r="J21" s="367">
        <f>'6. DL finanšu_analīze'!I22*(1+'8. DL jut. analize-Fin.'!$F21)</f>
        <v>0</v>
      </c>
      <c r="K21" s="367">
        <f>'6. DL finanšu_analīze'!J22*(1+'8. DL jut. analize-Fin.'!$F21)</f>
        <v>0</v>
      </c>
      <c r="L21" s="367">
        <f>'6. DL finanšu_analīze'!K22*(1+'8. DL jut. analize-Fin.'!$F21)</f>
        <v>0</v>
      </c>
      <c r="M21" s="367">
        <f>'6. DL finanšu_analīze'!L22*(1+'8. DL jut. analize-Fin.'!$F21)</f>
        <v>0</v>
      </c>
      <c r="N21" s="367">
        <f>'6. DL finanšu_analīze'!M22*(1+'8. DL jut. analize-Fin.'!$F21)</f>
        <v>0</v>
      </c>
      <c r="O21" s="367">
        <f>'6. DL finanšu_analīze'!N22*(1+'8. DL jut. analize-Fin.'!$F21)</f>
        <v>0</v>
      </c>
      <c r="P21" s="367">
        <f>'6. DL finanšu_analīze'!O22*(1+'8. DL jut. analize-Fin.'!$F21)</f>
        <v>0</v>
      </c>
      <c r="Q21" s="367">
        <f>'6. DL finanšu_analīze'!P22*(1+'8. DL jut. analize-Fin.'!$F21)</f>
        <v>0</v>
      </c>
      <c r="R21" s="367">
        <f>'6. DL finanšu_analīze'!Q22*(1+'8. DL jut. analize-Fin.'!$F21)</f>
        <v>0</v>
      </c>
      <c r="S21" s="367">
        <f>'6. DL finanšu_analīze'!R22*(1+'8. DL jut. analize-Fin.'!$F21)</f>
        <v>0</v>
      </c>
      <c r="T21" s="367">
        <f>'6. DL finanšu_analīze'!S22*(1+'8. DL jut. analize-Fin.'!$F21)</f>
        <v>0</v>
      </c>
      <c r="U21" s="367">
        <f>'6. DL finanšu_analīze'!T22*(1+'8. DL jut. analize-Fin.'!$F21)</f>
        <v>0</v>
      </c>
      <c r="V21" s="367">
        <f>'6. DL finanšu_analīze'!U22*(1+'8. DL jut. analize-Fin.'!$F21)</f>
        <v>0</v>
      </c>
      <c r="W21" s="367">
        <f>'6. DL finanšu_analīze'!V22*(1+'8. DL jut. analize-Fin.'!$F21)</f>
        <v>0</v>
      </c>
      <c r="X21" s="367">
        <f>'6. DL finanšu_analīze'!W22*(1+'8. DL jut. analize-Fin.'!$F21)</f>
        <v>0</v>
      </c>
      <c r="Y21" s="367">
        <f>'6. DL finanšu_analīze'!X22*(1+'8. DL jut. analize-Fin.'!$F21)</f>
        <v>0</v>
      </c>
      <c r="Z21" s="367">
        <f>'6. DL finanšu_analīze'!Y22*(1+'8. DL jut. analize-Fin.'!$F21)</f>
        <v>0</v>
      </c>
      <c r="AA21" s="367">
        <f>'6. DL finanšu_analīze'!Z22*(1+'8. DL jut. analize-Fin.'!$F21)</f>
        <v>0</v>
      </c>
      <c r="AB21" s="367">
        <f>'6. DL finanšu_analīze'!AA22*(1+'8. DL jut. analize-Fin.'!$F21)</f>
        <v>0</v>
      </c>
      <c r="AC21" s="367">
        <f>'6. DL finanšu_analīze'!AB22*(1+'8. DL jut. analize-Fin.'!$F21)</f>
        <v>0</v>
      </c>
      <c r="AD21" s="367">
        <f>'6. DL finanšu_analīze'!AC22*(1+'8. DL jut. analize-Fin.'!$F21)</f>
        <v>0</v>
      </c>
      <c r="AE21" s="367">
        <f>'6. DL finanšu_analīze'!AD22*(1+'8. DL jut. analize-Fin.'!$F21)</f>
        <v>0</v>
      </c>
      <c r="AF21" s="367">
        <f>'6. DL finanšu_analīze'!AE22*(1+'8. DL jut. analize-Fin.'!$F21)</f>
        <v>0</v>
      </c>
      <c r="AG21" s="367">
        <f>'6. DL finanšu_analīze'!AF22*(1+'8. DL jut. analize-Fin.'!$F21)</f>
        <v>0</v>
      </c>
      <c r="AH21" s="367">
        <f>'6. DL finanšu_analīze'!AG22*(1+'8. DL jut. analize-Fin.'!$F21)</f>
        <v>0</v>
      </c>
      <c r="AI21" s="367">
        <f>'6. DL finanšu_analīze'!AH22*(1+'8. DL jut. analize-Fin.'!$F21)</f>
        <v>0</v>
      </c>
      <c r="AJ21" s="367">
        <f>'6. DL finanšu_analīze'!AI22*(1+'8. DL jut. analize-Fin.'!$F21)</f>
        <v>0</v>
      </c>
      <c r="AK21" s="367">
        <f>'6. DL finanšu_analīze'!AJ22*(1+'8. DL jut. analize-Fin.'!$F21)</f>
        <v>0</v>
      </c>
      <c r="AL21" s="367">
        <f>'6. DL finanšu_analīze'!AK22*(1+'8. DL jut. analize-Fin.'!$F21)</f>
        <v>0</v>
      </c>
      <c r="AM21" s="386" t="e">
        <v>#REF!</v>
      </c>
      <c r="AN21" s="387"/>
    </row>
    <row r="22" spans="1:43" s="29" customFormat="1" ht="13.8" x14ac:dyDescent="0.3">
      <c r="A22" s="368"/>
      <c r="B22" s="388" t="s">
        <v>216</v>
      </c>
      <c r="C22" s="29" t="s">
        <v>285</v>
      </c>
      <c r="E22" s="33" t="s">
        <v>133</v>
      </c>
      <c r="F22" s="45">
        <v>0</v>
      </c>
      <c r="G22" s="384">
        <f t="shared" si="5"/>
        <v>0</v>
      </c>
      <c r="H22" s="334">
        <f t="shared" ref="H22:H25" si="6">SUM(I22:AL22)</f>
        <v>0</v>
      </c>
      <c r="I22" s="367">
        <f>'6. DL finanšu_analīze'!H23*(1+'8. DL jut. analize-Fin.'!$F22)</f>
        <v>0</v>
      </c>
      <c r="J22" s="367">
        <f>'6. DL finanšu_analīze'!I23*(1+'8. DL jut. analize-Fin.'!$F22)</f>
        <v>0</v>
      </c>
      <c r="K22" s="367">
        <f>'6. DL finanšu_analīze'!J23*(1+'8. DL jut. analize-Fin.'!$F22)</f>
        <v>0</v>
      </c>
      <c r="L22" s="367">
        <f>'6. DL finanšu_analīze'!K23*(1+'8. DL jut. analize-Fin.'!$F22)</f>
        <v>0</v>
      </c>
      <c r="M22" s="367">
        <f>'6. DL finanšu_analīze'!L23*(1+'8. DL jut. analize-Fin.'!$F22)</f>
        <v>0</v>
      </c>
      <c r="N22" s="367">
        <f>'6. DL finanšu_analīze'!M23*(1+'8. DL jut. analize-Fin.'!$F22)</f>
        <v>0</v>
      </c>
      <c r="O22" s="367">
        <f>'6. DL finanšu_analīze'!N23*(1+'8. DL jut. analize-Fin.'!$F22)</f>
        <v>0</v>
      </c>
      <c r="P22" s="367">
        <f>'6. DL finanšu_analīze'!O23*(1+'8. DL jut. analize-Fin.'!$F22)</f>
        <v>0</v>
      </c>
      <c r="Q22" s="367">
        <f>'6. DL finanšu_analīze'!P23*(1+'8. DL jut. analize-Fin.'!$F22)</f>
        <v>0</v>
      </c>
      <c r="R22" s="367">
        <f>'6. DL finanšu_analīze'!Q23*(1+'8. DL jut. analize-Fin.'!$F22)</f>
        <v>0</v>
      </c>
      <c r="S22" s="367">
        <f>'6. DL finanšu_analīze'!R23*(1+'8. DL jut. analize-Fin.'!$F22)</f>
        <v>0</v>
      </c>
      <c r="T22" s="367">
        <f>'6. DL finanšu_analīze'!S23*(1+'8. DL jut. analize-Fin.'!$F22)</f>
        <v>0</v>
      </c>
      <c r="U22" s="367">
        <f>'6. DL finanšu_analīze'!T23*(1+'8. DL jut. analize-Fin.'!$F22)</f>
        <v>0</v>
      </c>
      <c r="V22" s="367">
        <f>'6. DL finanšu_analīze'!U23*(1+'8. DL jut. analize-Fin.'!$F22)</f>
        <v>0</v>
      </c>
      <c r="W22" s="367">
        <f>'6. DL finanšu_analīze'!V23*(1+'8. DL jut. analize-Fin.'!$F22)</f>
        <v>0</v>
      </c>
      <c r="X22" s="367">
        <f>'6. DL finanšu_analīze'!W23*(1+'8. DL jut. analize-Fin.'!$F22)</f>
        <v>0</v>
      </c>
      <c r="Y22" s="367">
        <f>'6. DL finanšu_analīze'!X23*(1+'8. DL jut. analize-Fin.'!$F22)</f>
        <v>0</v>
      </c>
      <c r="Z22" s="367">
        <f>'6. DL finanšu_analīze'!Y23*(1+'8. DL jut. analize-Fin.'!$F22)</f>
        <v>0</v>
      </c>
      <c r="AA22" s="367">
        <f>'6. DL finanšu_analīze'!Z23*(1+'8. DL jut. analize-Fin.'!$F22)</f>
        <v>0</v>
      </c>
      <c r="AB22" s="367">
        <f>'6. DL finanšu_analīze'!AA23*(1+'8. DL jut. analize-Fin.'!$F22)</f>
        <v>0</v>
      </c>
      <c r="AC22" s="367">
        <f>'6. DL finanšu_analīze'!AB23*(1+'8. DL jut. analize-Fin.'!$F22)</f>
        <v>0</v>
      </c>
      <c r="AD22" s="367">
        <f>'6. DL finanšu_analīze'!AC23*(1+'8. DL jut. analize-Fin.'!$F22)</f>
        <v>0</v>
      </c>
      <c r="AE22" s="367">
        <f>'6. DL finanšu_analīze'!AD23*(1+'8. DL jut. analize-Fin.'!$F22)</f>
        <v>0</v>
      </c>
      <c r="AF22" s="367">
        <f>'6. DL finanšu_analīze'!AE23*(1+'8. DL jut. analize-Fin.'!$F22)</f>
        <v>0</v>
      </c>
      <c r="AG22" s="367">
        <f>'6. DL finanšu_analīze'!AF23*(1+'8. DL jut. analize-Fin.'!$F22)</f>
        <v>0</v>
      </c>
      <c r="AH22" s="367">
        <f>'6. DL finanšu_analīze'!AG23*(1+'8. DL jut. analize-Fin.'!$F22)</f>
        <v>0</v>
      </c>
      <c r="AI22" s="367">
        <f>'6. DL finanšu_analīze'!AH23*(1+'8. DL jut. analize-Fin.'!$F22)</f>
        <v>0</v>
      </c>
      <c r="AJ22" s="367">
        <f>'6. DL finanšu_analīze'!AI23*(1+'8. DL jut. analize-Fin.'!$F22)</f>
        <v>0</v>
      </c>
      <c r="AK22" s="367">
        <f>'6. DL finanšu_analīze'!AJ23*(1+'8. DL jut. analize-Fin.'!$F22)</f>
        <v>0</v>
      </c>
      <c r="AL22" s="367">
        <f>'6. DL finanšu_analīze'!AK23*(1+'8. DL jut. analize-Fin.'!$F22)</f>
        <v>0</v>
      </c>
      <c r="AM22" s="386" t="e">
        <v>#REF!</v>
      </c>
    </row>
    <row r="23" spans="1:43" s="346" customFormat="1" ht="13.8" x14ac:dyDescent="0.3">
      <c r="A23" s="327"/>
      <c r="B23" s="388" t="s">
        <v>251</v>
      </c>
      <c r="C23" s="388" t="s">
        <v>306</v>
      </c>
      <c r="D23" s="44"/>
      <c r="E23" s="390" t="s">
        <v>133</v>
      </c>
      <c r="F23" s="45">
        <v>0</v>
      </c>
      <c r="G23" s="384">
        <f t="shared" si="5"/>
        <v>0</v>
      </c>
      <c r="H23" s="334">
        <f t="shared" si="6"/>
        <v>0</v>
      </c>
      <c r="I23" s="367">
        <f>'6. DL finanšu_analīze'!H24*(1+'8. DL jut. analize-Fin.'!$F23)</f>
        <v>0</v>
      </c>
      <c r="J23" s="367">
        <f>'6. DL finanšu_analīze'!I24*(1+'8. DL jut. analize-Fin.'!$F23)</f>
        <v>0</v>
      </c>
      <c r="K23" s="367">
        <f>'6. DL finanšu_analīze'!J24*(1+'8. DL jut. analize-Fin.'!$F23)</f>
        <v>0</v>
      </c>
      <c r="L23" s="367">
        <f>'6. DL finanšu_analīze'!K24*(1+'8. DL jut. analize-Fin.'!$F23)</f>
        <v>0</v>
      </c>
      <c r="M23" s="367">
        <f>'6. DL finanšu_analīze'!L24*(1+'8. DL jut. analize-Fin.'!$F23)</f>
        <v>0</v>
      </c>
      <c r="N23" s="367">
        <f>'6. DL finanšu_analīze'!M24*(1+'8. DL jut. analize-Fin.'!$F23)</f>
        <v>0</v>
      </c>
      <c r="O23" s="367">
        <f>'6. DL finanšu_analīze'!N24*(1+'8. DL jut. analize-Fin.'!$F23)</f>
        <v>0</v>
      </c>
      <c r="P23" s="367">
        <f>'6. DL finanšu_analīze'!O24*(1+'8. DL jut. analize-Fin.'!$F23)</f>
        <v>0</v>
      </c>
      <c r="Q23" s="367">
        <f>'6. DL finanšu_analīze'!P24*(1+'8. DL jut. analize-Fin.'!$F23)</f>
        <v>0</v>
      </c>
      <c r="R23" s="367">
        <f>'6. DL finanšu_analīze'!Q24*(1+'8. DL jut. analize-Fin.'!$F23)</f>
        <v>0</v>
      </c>
      <c r="S23" s="367">
        <f>'6. DL finanšu_analīze'!R24*(1+'8. DL jut. analize-Fin.'!$F23)</f>
        <v>0</v>
      </c>
      <c r="T23" s="367">
        <f>'6. DL finanšu_analīze'!S24*(1+'8. DL jut. analize-Fin.'!$F23)</f>
        <v>0</v>
      </c>
      <c r="U23" s="367">
        <f>'6. DL finanšu_analīze'!T24*(1+'8. DL jut. analize-Fin.'!$F23)</f>
        <v>0</v>
      </c>
      <c r="V23" s="367">
        <f>'6. DL finanšu_analīze'!U24*(1+'8. DL jut. analize-Fin.'!$F23)</f>
        <v>0</v>
      </c>
      <c r="W23" s="367">
        <f>'6. DL finanšu_analīze'!V24*(1+'8. DL jut. analize-Fin.'!$F23)</f>
        <v>0</v>
      </c>
      <c r="X23" s="367">
        <f>'6. DL finanšu_analīze'!W24*(1+'8. DL jut. analize-Fin.'!$F23)</f>
        <v>0</v>
      </c>
      <c r="Y23" s="367">
        <f>'6. DL finanšu_analīze'!X24*(1+'8. DL jut. analize-Fin.'!$F23)</f>
        <v>0</v>
      </c>
      <c r="Z23" s="367">
        <f>'6. DL finanšu_analīze'!Y24*(1+'8. DL jut. analize-Fin.'!$F23)</f>
        <v>0</v>
      </c>
      <c r="AA23" s="367">
        <f>'6. DL finanšu_analīze'!Z24*(1+'8. DL jut. analize-Fin.'!$F23)</f>
        <v>0</v>
      </c>
      <c r="AB23" s="367">
        <f>'6. DL finanšu_analīze'!AA24*(1+'8. DL jut. analize-Fin.'!$F23)</f>
        <v>0</v>
      </c>
      <c r="AC23" s="367">
        <f>'6. DL finanšu_analīze'!AB24*(1+'8. DL jut. analize-Fin.'!$F23)</f>
        <v>0</v>
      </c>
      <c r="AD23" s="367">
        <f>'6. DL finanšu_analīze'!AC24*(1+'8. DL jut. analize-Fin.'!$F23)</f>
        <v>0</v>
      </c>
      <c r="AE23" s="367">
        <f>'6. DL finanšu_analīze'!AD24*(1+'8. DL jut. analize-Fin.'!$F23)</f>
        <v>0</v>
      </c>
      <c r="AF23" s="367">
        <f>'6. DL finanšu_analīze'!AE24*(1+'8. DL jut. analize-Fin.'!$F23)</f>
        <v>0</v>
      </c>
      <c r="AG23" s="367">
        <f>'6. DL finanšu_analīze'!AF24*(1+'8. DL jut. analize-Fin.'!$F23)</f>
        <v>0</v>
      </c>
      <c r="AH23" s="367">
        <f>'6. DL finanšu_analīze'!AG24*(1+'8. DL jut. analize-Fin.'!$F23)</f>
        <v>0</v>
      </c>
      <c r="AI23" s="367">
        <f>'6. DL finanšu_analīze'!AH24*(1+'8. DL jut. analize-Fin.'!$F23)</f>
        <v>0</v>
      </c>
      <c r="AJ23" s="367">
        <f>'6. DL finanšu_analīze'!AI24*(1+'8. DL jut. analize-Fin.'!$F23)</f>
        <v>0</v>
      </c>
      <c r="AK23" s="367">
        <f>'6. DL finanšu_analīze'!AJ24*(1+'8. DL jut. analize-Fin.'!$F23)</f>
        <v>0</v>
      </c>
      <c r="AL23" s="367">
        <f>'6. DL finanšu_analīze'!AK24*(1+'8. DL jut. analize-Fin.'!$F23)</f>
        <v>0</v>
      </c>
      <c r="AN23" s="392"/>
    </row>
    <row r="24" spans="1:43" s="328" customFormat="1" ht="13.8" x14ac:dyDescent="0.3">
      <c r="A24" s="393"/>
      <c r="B24" s="29" t="s">
        <v>252</v>
      </c>
      <c r="C24" s="388" t="s">
        <v>222</v>
      </c>
      <c r="D24" s="388"/>
      <c r="E24" s="33" t="s">
        <v>133</v>
      </c>
      <c r="F24" s="45">
        <v>0</v>
      </c>
      <c r="G24" s="384">
        <f t="shared" si="5"/>
        <v>0</v>
      </c>
      <c r="H24" s="334">
        <f t="shared" si="6"/>
        <v>0</v>
      </c>
      <c r="I24" s="367">
        <f>'6. DL finanšu_analīze'!H26*(1+'8. DL jut. analize-Fin.'!$F24)</f>
        <v>0</v>
      </c>
      <c r="J24" s="367">
        <f>'6. DL finanšu_analīze'!I26*(1+'8. DL jut. analize-Fin.'!$F24)</f>
        <v>0</v>
      </c>
      <c r="K24" s="367">
        <f>'6. DL finanšu_analīze'!J26*(1+'8. DL jut. analize-Fin.'!$F24)</f>
        <v>0</v>
      </c>
      <c r="L24" s="367">
        <f>'6. DL finanšu_analīze'!K26*(1+'8. DL jut. analize-Fin.'!$F24)</f>
        <v>0</v>
      </c>
      <c r="M24" s="367">
        <f>'6. DL finanšu_analīze'!L26*(1+'8. DL jut. analize-Fin.'!$F24)</f>
        <v>0</v>
      </c>
      <c r="N24" s="367">
        <f>'6. DL finanšu_analīze'!M26*(1+'8. DL jut. analize-Fin.'!$F24)</f>
        <v>0</v>
      </c>
      <c r="O24" s="367">
        <f>'6. DL finanšu_analīze'!N26*(1+'8. DL jut. analize-Fin.'!$F24)</f>
        <v>0</v>
      </c>
      <c r="P24" s="367">
        <f>'6. DL finanšu_analīze'!O26*(1+'8. DL jut. analize-Fin.'!$F24)</f>
        <v>0</v>
      </c>
      <c r="Q24" s="367">
        <f>'6. DL finanšu_analīze'!P26*(1+'8. DL jut. analize-Fin.'!$F24)</f>
        <v>0</v>
      </c>
      <c r="R24" s="367">
        <f>'6. DL finanšu_analīze'!Q26*(1+'8. DL jut. analize-Fin.'!$F24)</f>
        <v>0</v>
      </c>
      <c r="S24" s="367">
        <f>'6. DL finanšu_analīze'!R26*(1+'8. DL jut. analize-Fin.'!$F24)</f>
        <v>0</v>
      </c>
      <c r="T24" s="367">
        <f>'6. DL finanšu_analīze'!S26*(1+'8. DL jut. analize-Fin.'!$F24)</f>
        <v>0</v>
      </c>
      <c r="U24" s="367">
        <f>'6. DL finanšu_analīze'!T26*(1+'8. DL jut. analize-Fin.'!$F24)</f>
        <v>0</v>
      </c>
      <c r="V24" s="367">
        <f>'6. DL finanšu_analīze'!U26*(1+'8. DL jut. analize-Fin.'!$F24)</f>
        <v>0</v>
      </c>
      <c r="W24" s="367">
        <f>'6. DL finanšu_analīze'!V26*(1+'8. DL jut. analize-Fin.'!$F24)</f>
        <v>0</v>
      </c>
      <c r="X24" s="367">
        <f>'6. DL finanšu_analīze'!W26*(1+'8. DL jut. analize-Fin.'!$F24)</f>
        <v>0</v>
      </c>
      <c r="Y24" s="367">
        <f>'6. DL finanšu_analīze'!X26*(1+'8. DL jut. analize-Fin.'!$F24)</f>
        <v>0</v>
      </c>
      <c r="Z24" s="367">
        <f>'6. DL finanšu_analīze'!Y26*(1+'8. DL jut. analize-Fin.'!$F24)</f>
        <v>0</v>
      </c>
      <c r="AA24" s="367">
        <f>'6. DL finanšu_analīze'!Z26*(1+'8. DL jut. analize-Fin.'!$F24)</f>
        <v>0</v>
      </c>
      <c r="AB24" s="367">
        <f>'6. DL finanšu_analīze'!AA26*(1+'8. DL jut. analize-Fin.'!$F24)</f>
        <v>0</v>
      </c>
      <c r="AC24" s="367">
        <f>'6. DL finanšu_analīze'!AB26*(1+'8. DL jut. analize-Fin.'!$F24)</f>
        <v>0</v>
      </c>
      <c r="AD24" s="367">
        <f>'6. DL finanšu_analīze'!AC26*(1+'8. DL jut. analize-Fin.'!$F24)</f>
        <v>0</v>
      </c>
      <c r="AE24" s="367">
        <f>'6. DL finanšu_analīze'!AD26*(1+'8. DL jut. analize-Fin.'!$F24)</f>
        <v>0</v>
      </c>
      <c r="AF24" s="367">
        <f>'6. DL finanšu_analīze'!AE26*(1+'8. DL jut. analize-Fin.'!$F24)</f>
        <v>0</v>
      </c>
      <c r="AG24" s="367">
        <f>'6. DL finanšu_analīze'!AF26*(1+'8. DL jut. analize-Fin.'!$F24)</f>
        <v>0</v>
      </c>
      <c r="AH24" s="367">
        <f>'6. DL finanšu_analīze'!AG26*(1+'8. DL jut. analize-Fin.'!$F24)</f>
        <v>0</v>
      </c>
      <c r="AI24" s="367">
        <f>'6. DL finanšu_analīze'!AH26*(1+'8. DL jut. analize-Fin.'!$F24)</f>
        <v>0</v>
      </c>
      <c r="AJ24" s="367">
        <f>'6. DL finanšu_analīze'!AI26*(1+'8. DL jut. analize-Fin.'!$F24)</f>
        <v>0</v>
      </c>
      <c r="AK24" s="367">
        <f>'6. DL finanšu_analīze'!AJ26*(1+'8. DL jut. analize-Fin.'!$F24)</f>
        <v>0</v>
      </c>
      <c r="AL24" s="367">
        <f>'6. DL finanšu_analīze'!AK26*(1+'8. DL jut. analize-Fin.'!$F24)</f>
        <v>0</v>
      </c>
      <c r="AM24" s="394"/>
    </row>
    <row r="25" spans="1:43" s="328" customFormat="1" ht="13.8" x14ac:dyDescent="0.3">
      <c r="A25" s="404"/>
      <c r="B25" s="206" t="s">
        <v>253</v>
      </c>
      <c r="C25" s="206" t="s">
        <v>200</v>
      </c>
      <c r="D25" s="206"/>
      <c r="E25" s="208" t="s">
        <v>133</v>
      </c>
      <c r="F25" s="208"/>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x14ac:dyDescent="0.3">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3">
      <c r="A27" s="271">
        <v>4</v>
      </c>
      <c r="B27" s="272" t="s">
        <v>269</v>
      </c>
      <c r="C27" s="272"/>
      <c r="D27" s="272"/>
      <c r="E27" s="272"/>
      <c r="F27" s="272"/>
      <c r="G27" s="564" t="s">
        <v>303</v>
      </c>
      <c r="H27" s="565"/>
      <c r="I27" s="565" t="s">
        <v>304</v>
      </c>
      <c r="J27" s="565"/>
      <c r="K27" s="565" t="s">
        <v>305</v>
      </c>
      <c r="L27" s="566"/>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x14ac:dyDescent="0.3">
      <c r="A28" s="363"/>
      <c r="B28" s="364" t="s">
        <v>221</v>
      </c>
      <c r="C28" s="364" t="str">
        <f>'6. DL finanšu_analīze'!C30</f>
        <v>Investīciju finansiālais neto tagadnes ienesīgums (FNPVc)</v>
      </c>
      <c r="D28" s="364"/>
      <c r="E28" s="375"/>
      <c r="F28" s="329"/>
      <c r="G28" s="403">
        <f>'6. DL finanšu_analīze'!I30</f>
        <v>0</v>
      </c>
      <c r="H28" s="329"/>
      <c r="I28" s="376">
        <f>G25</f>
        <v>0</v>
      </c>
      <c r="K28" s="562" t="e">
        <f>I28/G28-1</f>
        <v>#DIV/0!</v>
      </c>
      <c r="L28" s="563"/>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3">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bujYO9eQipoTlK/2oHxrXMWJb/psY63fkpdUXp7QhodVBvfttiKmElJdhQLQtAsteYtUtv22dpnbyzPu2llEMg==" saltValue="dGYGBGcvvJWB+XsO1GNAqQ=="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T5" sqref="T5"/>
    </sheetView>
  </sheetViews>
  <sheetFormatPr defaultColWidth="9.109375" defaultRowHeight="13.8" x14ac:dyDescent="0.3"/>
  <cols>
    <col min="1" max="1" width="47.5546875" style="4" customWidth="1"/>
    <col min="2" max="2" width="16.44140625" style="4" customWidth="1"/>
    <col min="3" max="3" width="3.33203125" style="4" customWidth="1"/>
    <col min="4" max="4" width="16.44140625" style="4" customWidth="1"/>
    <col min="5" max="5" width="3.5546875" style="4" customWidth="1"/>
    <col min="6" max="6" width="16.44140625" style="4" customWidth="1"/>
    <col min="7" max="7" width="3.5546875" style="4" customWidth="1"/>
    <col min="8" max="8" width="16.44140625" style="4" customWidth="1"/>
    <col min="9" max="9" width="3.5546875" style="4" customWidth="1"/>
    <col min="10" max="10" width="16.44140625" style="4" customWidth="1"/>
    <col min="11" max="11" width="3.5546875" style="4" customWidth="1"/>
    <col min="12" max="12" width="16.44140625" style="4" customWidth="1"/>
    <col min="13" max="13" width="3.5546875" style="4" customWidth="1"/>
    <col min="14" max="14" width="16.44140625" style="4" customWidth="1"/>
    <col min="15" max="15" width="3.5546875" style="4" customWidth="1"/>
    <col min="16" max="16" width="16.44140625" style="4" customWidth="1"/>
    <col min="17" max="17" width="3.5546875" style="4" customWidth="1"/>
    <col min="18" max="18" width="16.44140625" style="4" customWidth="1"/>
    <col min="19" max="19" width="3.5546875" style="4" customWidth="1"/>
    <col min="20" max="20" width="22.6640625" style="4" customWidth="1"/>
    <col min="21" max="21" width="20" style="4" customWidth="1"/>
    <col min="22" max="22" width="9.109375" style="4"/>
    <col min="23" max="23" width="10.88671875" style="4" customWidth="1"/>
    <col min="24" max="16384" width="9.109375" style="4"/>
  </cols>
  <sheetData>
    <row r="1" spans="1:23" s="1" customFormat="1" ht="27" customHeight="1" x14ac:dyDescent="0.5">
      <c r="A1" s="569" t="s">
        <v>307</v>
      </c>
      <c r="B1" s="569"/>
      <c r="C1" s="569"/>
      <c r="D1" s="569"/>
      <c r="E1" s="407"/>
      <c r="F1" s="2"/>
      <c r="G1" s="2"/>
      <c r="H1" s="2"/>
      <c r="I1" s="2"/>
      <c r="J1" s="2"/>
      <c r="K1" s="2"/>
      <c r="L1" s="2"/>
      <c r="M1" s="2"/>
      <c r="N1" s="2"/>
      <c r="O1" s="2"/>
      <c r="P1" s="2"/>
      <c r="Q1" s="2"/>
      <c r="R1" s="2"/>
      <c r="S1" s="2"/>
      <c r="T1" s="2"/>
      <c r="U1" s="2"/>
    </row>
    <row r="2" spans="1:23" ht="24.9" customHeight="1" x14ac:dyDescent="0.4">
      <c r="A2" s="408" t="s">
        <v>308</v>
      </c>
      <c r="B2" s="3"/>
      <c r="C2" s="3"/>
      <c r="D2" s="3"/>
      <c r="E2" s="3"/>
      <c r="F2" s="2"/>
      <c r="G2" s="2"/>
      <c r="H2" s="2"/>
      <c r="I2" s="2"/>
      <c r="J2" s="2"/>
      <c r="K2" s="2"/>
      <c r="L2" s="2"/>
      <c r="M2" s="2"/>
      <c r="N2" s="2"/>
      <c r="O2" s="2"/>
      <c r="P2" s="2"/>
      <c r="Q2" s="2"/>
      <c r="R2" s="2"/>
      <c r="S2" s="2"/>
      <c r="T2" s="2"/>
      <c r="U2" s="2"/>
    </row>
    <row r="3" spans="1:23" x14ac:dyDescent="0.3">
      <c r="A3" s="409" t="s">
        <v>309</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x14ac:dyDescent="0.3">
      <c r="A4" s="411"/>
      <c r="B4" s="411" t="s">
        <v>310</v>
      </c>
      <c r="C4" s="411"/>
      <c r="D4" s="411" t="s">
        <v>310</v>
      </c>
      <c r="E4" s="411"/>
      <c r="F4" s="411" t="s">
        <v>310</v>
      </c>
      <c r="G4" s="411"/>
      <c r="H4" s="411" t="s">
        <v>310</v>
      </c>
      <c r="I4" s="411"/>
      <c r="J4" s="411" t="s">
        <v>310</v>
      </c>
      <c r="K4" s="411"/>
      <c r="L4" s="411" t="s">
        <v>310</v>
      </c>
      <c r="M4" s="411"/>
      <c r="N4" s="411" t="s">
        <v>310</v>
      </c>
      <c r="O4" s="411"/>
      <c r="P4" s="411" t="s">
        <v>310</v>
      </c>
      <c r="Q4" s="411"/>
      <c r="R4" s="411" t="s">
        <v>310</v>
      </c>
      <c r="S4" s="411"/>
      <c r="T4" s="411" t="s">
        <v>190</v>
      </c>
      <c r="U4" s="411" t="s">
        <v>134</v>
      </c>
    </row>
    <row r="5" spans="1:23" x14ac:dyDescent="0.3">
      <c r="A5" s="61" t="str">
        <f>'9. DL PI Fin.plans'!A5</f>
        <v>Eiropas Reģionālās attīstības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x14ac:dyDescent="0.3">
      <c r="A6" s="415" t="s">
        <v>231</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x14ac:dyDescent="0.3">
      <c r="A7" s="415" t="s">
        <v>232</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x14ac:dyDescent="0.3">
      <c r="A8" s="415" t="s">
        <v>311</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x14ac:dyDescent="0.3">
      <c r="A9" s="415" t="s">
        <v>312</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x14ac:dyDescent="0.3">
      <c r="A10" s="416" t="s">
        <v>313</v>
      </c>
      <c r="B10" s="314">
        <f>SUM(B5:B9)</f>
        <v>0</v>
      </c>
      <c r="C10" s="233"/>
      <c r="D10" s="233">
        <f>SUM(D5:D9)</f>
        <v>0</v>
      </c>
      <c r="E10" s="233"/>
      <c r="F10" s="233">
        <f>SUM(F5:F9)</f>
        <v>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7">
        <f t="shared" si="0"/>
        <v>0</v>
      </c>
      <c r="U10" s="418" t="e">
        <f t="shared" si="1"/>
        <v>#DIV/0!</v>
      </c>
    </row>
    <row r="11" spans="1:23" ht="15" customHeight="1" x14ac:dyDescent="0.3">
      <c r="A11" s="415" t="s">
        <v>314</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x14ac:dyDescent="0.3">
      <c r="A12" s="416" t="s">
        <v>315</v>
      </c>
      <c r="B12" s="419">
        <f>B10+B11</f>
        <v>0</v>
      </c>
      <c r="C12" s="233"/>
      <c r="D12" s="233">
        <f>D10+D11</f>
        <v>0</v>
      </c>
      <c r="E12" s="233"/>
      <c r="F12" s="233">
        <f>F10+F11</f>
        <v>0</v>
      </c>
      <c r="G12" s="233"/>
      <c r="H12" s="233">
        <f>H10+H11</f>
        <v>0</v>
      </c>
      <c r="I12" s="233"/>
      <c r="J12" s="233">
        <f>J10+J11</f>
        <v>0</v>
      </c>
      <c r="K12" s="233"/>
      <c r="L12" s="233">
        <f>L10+L11</f>
        <v>0</v>
      </c>
      <c r="M12" s="233"/>
      <c r="N12" s="233">
        <f>N10+N11</f>
        <v>0</v>
      </c>
      <c r="O12" s="233"/>
      <c r="P12" s="233">
        <f>P10+P11</f>
        <v>0</v>
      </c>
      <c r="Q12" s="233"/>
      <c r="R12" s="233">
        <f>R10+R11</f>
        <v>0</v>
      </c>
      <c r="S12" s="233"/>
      <c r="T12" s="417">
        <f>SUM(B12:R12)</f>
        <v>0</v>
      </c>
      <c r="U12" s="418" t="e">
        <f t="shared" si="1"/>
        <v>#DIV/0!</v>
      </c>
      <c r="W12" s="4" t="str">
        <f>IF(T12='10. DL PI Budz.kops.'!C23,"Dati pareizi","Kļūda")</f>
        <v>Dati pareizi</v>
      </c>
    </row>
    <row r="13" spans="1:23" x14ac:dyDescent="0.3">
      <c r="A13" s="415" t="s">
        <v>316</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317</v>
      </c>
    </row>
    <row r="14" spans="1:23" x14ac:dyDescent="0.3">
      <c r="A14" s="415" t="s">
        <v>318</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317</v>
      </c>
    </row>
    <row r="15" spans="1:23" s="46" customFormat="1" x14ac:dyDescent="0.3">
      <c r="A15" s="416" t="s">
        <v>319</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317</v>
      </c>
      <c r="W15" s="4" t="str">
        <f>IF(T15='10. DL PI Budz.kops.'!D23,"Dati pareizi","Kļūda")</f>
        <v>Dati pareizi</v>
      </c>
    </row>
    <row r="16" spans="1:23" ht="14.4" x14ac:dyDescent="0.3">
      <c r="A16" s="421" t="s">
        <v>320</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317</v>
      </c>
    </row>
    <row r="17" spans="1:23" ht="14.4" x14ac:dyDescent="0.3">
      <c r="A17" s="47"/>
      <c r="B17" s="425"/>
      <c r="C17" s="425"/>
      <c r="F17" s="426"/>
      <c r="G17" s="425"/>
      <c r="H17" s="425"/>
      <c r="I17" s="425"/>
      <c r="J17" s="425"/>
      <c r="K17" s="425"/>
      <c r="L17" s="425"/>
      <c r="M17" s="425"/>
      <c r="N17" s="425"/>
      <c r="O17" s="425"/>
      <c r="P17" s="425"/>
      <c r="Q17" s="425"/>
      <c r="R17" s="425"/>
      <c r="S17" s="425"/>
      <c r="T17" s="425"/>
      <c r="U17" s="425"/>
    </row>
    <row r="18" spans="1:23" ht="14.4" x14ac:dyDescent="0.3">
      <c r="A18" s="425"/>
      <c r="B18" s="427"/>
      <c r="C18" s="427"/>
      <c r="D18" s="427"/>
      <c r="E18" s="427"/>
      <c r="F18" s="427"/>
      <c r="G18" s="427"/>
      <c r="H18" s="427"/>
      <c r="I18" s="427"/>
      <c r="J18" s="427"/>
      <c r="K18" s="427"/>
      <c r="L18" s="427"/>
      <c r="M18" s="427"/>
      <c r="N18" s="427"/>
      <c r="O18" s="427"/>
      <c r="P18" s="427"/>
      <c r="Q18" s="427"/>
      <c r="R18" s="427"/>
      <c r="S18" s="427"/>
      <c r="T18" s="427"/>
      <c r="U18" s="425"/>
    </row>
    <row r="19" spans="1:23" ht="14.4" x14ac:dyDescent="0.3">
      <c r="A19" s="428"/>
      <c r="B19" s="427"/>
      <c r="C19" s="429"/>
      <c r="D19" s="570"/>
      <c r="E19" s="570"/>
      <c r="F19" s="570"/>
      <c r="G19" s="570"/>
      <c r="H19" s="570"/>
      <c r="I19" s="570"/>
      <c r="J19" s="570"/>
      <c r="K19" s="570"/>
      <c r="L19" s="570"/>
      <c r="M19" s="570"/>
      <c r="N19" s="570"/>
      <c r="O19" s="570"/>
      <c r="P19" s="570"/>
      <c r="Q19" s="570"/>
      <c r="R19" s="570"/>
      <c r="S19" s="570"/>
      <c r="T19" s="570"/>
      <c r="U19" s="570"/>
    </row>
    <row r="20" spans="1:23" ht="15" thickBot="1" x14ac:dyDescent="0.35">
      <c r="A20" s="430"/>
      <c r="B20" s="431"/>
      <c r="C20" s="429"/>
      <c r="D20" s="571"/>
      <c r="E20" s="571"/>
      <c r="F20" s="571"/>
      <c r="G20" s="571"/>
      <c r="H20" s="571"/>
      <c r="I20" s="571"/>
      <c r="J20" s="571"/>
      <c r="K20" s="571"/>
      <c r="L20" s="571"/>
      <c r="M20" s="571"/>
      <c r="N20" s="571"/>
      <c r="O20" s="571"/>
      <c r="P20" s="571"/>
      <c r="Q20" s="571"/>
      <c r="R20" s="571"/>
      <c r="S20" s="571"/>
      <c r="T20" s="571"/>
      <c r="U20" s="571"/>
    </row>
    <row r="21" spans="1:23" ht="30" customHeight="1" thickTop="1" thickBot="1" x14ac:dyDescent="0.35">
      <c r="A21" s="432" t="s">
        <v>321</v>
      </c>
      <c r="B21" s="433">
        <f>'9. DL PI Fin.plans'!B21</f>
        <v>0</v>
      </c>
      <c r="C21" s="434"/>
      <c r="D21" s="572" t="s">
        <v>322</v>
      </c>
      <c r="E21" s="572"/>
      <c r="F21" s="572"/>
      <c r="G21" s="572"/>
      <c r="H21" s="572"/>
      <c r="I21" s="572"/>
      <c r="J21" s="572"/>
      <c r="K21" s="572"/>
      <c r="L21" s="572"/>
      <c r="M21" s="572"/>
      <c r="N21" s="572"/>
      <c r="O21" s="572"/>
      <c r="P21" s="572"/>
      <c r="Q21" s="572"/>
      <c r="R21" s="572"/>
      <c r="S21" s="572"/>
      <c r="T21" s="572"/>
      <c r="U21" s="572"/>
    </row>
    <row r="22" spans="1:23" ht="12.75" customHeight="1" thickTop="1" x14ac:dyDescent="0.3">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x14ac:dyDescent="0.3">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x14ac:dyDescent="0.3">
      <c r="A24" s="435"/>
      <c r="B24" s="435"/>
      <c r="C24" s="435"/>
      <c r="D24" s="435"/>
      <c r="E24" s="435"/>
      <c r="F24" s="435"/>
      <c r="G24" s="435"/>
      <c r="H24" s="435"/>
      <c r="I24" s="435"/>
      <c r="J24" s="435"/>
      <c r="K24" s="435"/>
      <c r="L24" s="435"/>
      <c r="M24" s="435"/>
      <c r="N24" s="435"/>
      <c r="O24" s="435"/>
      <c r="P24" s="435"/>
      <c r="Q24" s="435"/>
      <c r="R24" s="435"/>
      <c r="S24" s="435"/>
      <c r="T24" s="435"/>
      <c r="U24" s="435"/>
    </row>
    <row r="25" spans="1:23" ht="21" x14ac:dyDescent="0.4">
      <c r="A25" s="408" t="s">
        <v>323</v>
      </c>
      <c r="B25" s="425"/>
      <c r="C25" s="425"/>
      <c r="F25" s="425"/>
      <c r="G25" s="425"/>
      <c r="H25" s="425"/>
      <c r="I25" s="425"/>
      <c r="N25" s="425"/>
      <c r="O25" s="425"/>
      <c r="P25" s="425"/>
      <c r="Q25" s="425"/>
      <c r="R25" s="425"/>
      <c r="S25" s="425"/>
      <c r="T25" s="436"/>
      <c r="U25" s="425"/>
    </row>
    <row r="26" spans="1:23" ht="24" customHeight="1" x14ac:dyDescent="0.3">
      <c r="A26" s="437" t="s">
        <v>99</v>
      </c>
      <c r="B26" s="438" t="str">
        <f>'Dati par projektu'!$C$4</f>
        <v>Latvijas valsts ceļi</v>
      </c>
      <c r="C26" s="439"/>
      <c r="D26" s="439"/>
      <c r="E26" s="439"/>
      <c r="F26" s="438" t="str">
        <f>'Dati par projektu'!$C$5</f>
        <v>Kapitālsabiedrība</v>
      </c>
      <c r="G26" s="439"/>
      <c r="H26" s="440"/>
      <c r="I26" s="440"/>
      <c r="J26" s="440" t="s">
        <v>324</v>
      </c>
      <c r="K26" s="441"/>
      <c r="L26" s="442">
        <f>'1.1.A. Iesniedzējs'!C24</f>
        <v>0.85</v>
      </c>
      <c r="M26" s="440"/>
      <c r="N26" s="443" t="s">
        <v>325</v>
      </c>
      <c r="O26" s="443"/>
      <c r="P26" s="443"/>
      <c r="Q26" s="443"/>
      <c r="R26" s="443"/>
      <c r="S26" s="443"/>
      <c r="T26" s="443"/>
      <c r="U26" s="443"/>
      <c r="W26" s="4">
        <f>IF(F26=Dati!$J$3,1,IF(F26=Dati!$J$4,2,IF(F26=Dati!$J$5,3,0)))</f>
        <v>3</v>
      </c>
    </row>
    <row r="27" spans="1:23" x14ac:dyDescent="0.3">
      <c r="A27" s="409" t="s">
        <v>309</v>
      </c>
      <c r="B27" s="410">
        <f>B$3</f>
        <v>2024</v>
      </c>
      <c r="C27" s="410"/>
      <c r="D27" s="410">
        <f>D$3</f>
        <v>2025</v>
      </c>
      <c r="E27" s="410"/>
      <c r="F27" s="410">
        <f>F$3</f>
        <v>2026</v>
      </c>
      <c r="G27" s="410"/>
      <c r="H27" s="410">
        <f>H$3</f>
        <v>2027</v>
      </c>
      <c r="I27" s="410"/>
      <c r="J27" s="410">
        <f>J$3</f>
        <v>2028</v>
      </c>
      <c r="K27" s="410"/>
      <c r="L27" s="410">
        <f>L$3</f>
        <v>2029</v>
      </c>
      <c r="M27" s="410"/>
      <c r="N27" s="410" t="str">
        <f>N$3</f>
        <v>X</v>
      </c>
      <c r="O27" s="410"/>
      <c r="P27" s="410" t="str">
        <f>P$3</f>
        <v>X</v>
      </c>
      <c r="Q27" s="410"/>
      <c r="R27" s="410" t="str">
        <f>R$3</f>
        <v>X</v>
      </c>
      <c r="S27" s="410"/>
      <c r="T27" s="410"/>
      <c r="U27" s="410"/>
    </row>
    <row r="28" spans="1:23" x14ac:dyDescent="0.3">
      <c r="A28" s="444"/>
      <c r="B28" s="411" t="s">
        <v>310</v>
      </c>
      <c r="C28" s="411"/>
      <c r="D28" s="411" t="s">
        <v>310</v>
      </c>
      <c r="E28" s="411"/>
      <c r="F28" s="411" t="s">
        <v>310</v>
      </c>
      <c r="G28" s="411"/>
      <c r="H28" s="411" t="s">
        <v>310</v>
      </c>
      <c r="I28" s="411"/>
      <c r="J28" s="411" t="s">
        <v>310</v>
      </c>
      <c r="K28" s="411"/>
      <c r="L28" s="411" t="s">
        <v>310</v>
      </c>
      <c r="M28" s="411"/>
      <c r="N28" s="411" t="s">
        <v>310</v>
      </c>
      <c r="O28" s="411"/>
      <c r="P28" s="411" t="s">
        <v>310</v>
      </c>
      <c r="Q28" s="411"/>
      <c r="R28" s="411" t="s">
        <v>310</v>
      </c>
      <c r="S28" s="411"/>
      <c r="T28" s="411" t="s">
        <v>190</v>
      </c>
      <c r="U28" s="411" t="s">
        <v>134</v>
      </c>
    </row>
    <row r="29" spans="1:23" ht="12.75" customHeight="1" x14ac:dyDescent="0.3">
      <c r="A29" s="445" t="str">
        <f>A$5</f>
        <v>Eiropas Reģionālās attīstības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x14ac:dyDescent="0.3">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x14ac:dyDescent="0.3">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x14ac:dyDescent="0.3">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x14ac:dyDescent="0.3">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x14ac:dyDescent="0.3">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x14ac:dyDescent="0.3">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6"/>
        <v>0</v>
      </c>
      <c r="U35" s="414" t="e">
        <f t="shared" si="18"/>
        <v>#DIV/0!</v>
      </c>
    </row>
    <row r="36" spans="1:23" ht="12.75" customHeight="1" x14ac:dyDescent="0.3">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x14ac:dyDescent="0.3">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317</v>
      </c>
    </row>
    <row r="38" spans="1:23" ht="12.75" customHeight="1" x14ac:dyDescent="0.3">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317</v>
      </c>
    </row>
    <row r="39" spans="1:23" ht="12.75" customHeight="1" x14ac:dyDescent="0.3">
      <c r="A39" s="416"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6"/>
        <v>0</v>
      </c>
      <c r="U39" s="448" t="s">
        <v>317</v>
      </c>
    </row>
    <row r="40" spans="1:23" ht="12.75" customHeight="1" x14ac:dyDescent="0.3">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6"/>
        <v>0</v>
      </c>
      <c r="U40" s="448" t="s">
        <v>317</v>
      </c>
    </row>
    <row r="41" spans="1:23" ht="12.75" customHeight="1" x14ac:dyDescent="0.3">
      <c r="A41" s="435"/>
      <c r="B41" s="435"/>
      <c r="C41" s="435"/>
      <c r="D41" s="435"/>
      <c r="E41" s="435"/>
      <c r="F41" s="435"/>
      <c r="G41" s="435"/>
      <c r="H41" s="435"/>
      <c r="I41" s="435"/>
      <c r="J41" s="435"/>
      <c r="K41" s="435"/>
      <c r="L41" s="435"/>
      <c r="M41" s="435"/>
      <c r="N41" s="435"/>
      <c r="O41" s="435"/>
      <c r="P41" s="435"/>
      <c r="Q41" s="435"/>
      <c r="R41" s="435"/>
      <c r="S41" s="435"/>
      <c r="T41" s="435"/>
      <c r="U41" s="435"/>
    </row>
    <row r="42" spans="1:23" ht="24" customHeight="1" x14ac:dyDescent="0.3">
      <c r="A42" s="437" t="s">
        <v>99</v>
      </c>
      <c r="B42" s="438" t="str">
        <f>'Dati par projektu'!$C$4</f>
        <v>Latvijas valsts ceļi</v>
      </c>
      <c r="C42" s="439"/>
      <c r="D42" s="439"/>
      <c r="E42" s="439"/>
      <c r="F42" s="438" t="str">
        <f>'Dati par projektu'!$C$5</f>
        <v>Kapitālsabiedrība</v>
      </c>
      <c r="G42" s="439"/>
      <c r="H42" s="440"/>
      <c r="I42" s="439"/>
      <c r="J42" s="440" t="s">
        <v>324</v>
      </c>
      <c r="K42" s="439"/>
      <c r="L42" s="442">
        <f>'11. DL 4.pielikums'!$E$43</f>
        <v>0</v>
      </c>
      <c r="M42" s="439"/>
      <c r="N42" s="443" t="s">
        <v>326</v>
      </c>
      <c r="O42" s="439"/>
      <c r="P42" s="440"/>
      <c r="Q42" s="439"/>
      <c r="R42" s="440"/>
      <c r="S42" s="439"/>
      <c r="T42" s="440"/>
      <c r="U42" s="440"/>
      <c r="W42" s="4">
        <f>IF(F42=Dati!$J$3,1,IF(F42=Dati!$J$4,2,IF(F42=Dati!$J$5,3,0)))</f>
        <v>3</v>
      </c>
    </row>
    <row r="43" spans="1:23" ht="12.75" customHeight="1" x14ac:dyDescent="0.3">
      <c r="A43" s="409" t="s">
        <v>309</v>
      </c>
      <c r="B43" s="410">
        <f>B$3</f>
        <v>2024</v>
      </c>
      <c r="C43" s="410"/>
      <c r="D43" s="410">
        <f>D$3</f>
        <v>2025</v>
      </c>
      <c r="E43" s="410"/>
      <c r="F43" s="410">
        <f>F$3</f>
        <v>2026</v>
      </c>
      <c r="G43" s="410"/>
      <c r="H43" s="410">
        <f>H$3</f>
        <v>2027</v>
      </c>
      <c r="I43" s="410"/>
      <c r="J43" s="410">
        <f>J$3</f>
        <v>2028</v>
      </c>
      <c r="K43" s="410"/>
      <c r="L43" s="410">
        <f>L$3</f>
        <v>2029</v>
      </c>
      <c r="M43" s="410"/>
      <c r="N43" s="410" t="str">
        <f>N$3</f>
        <v>X</v>
      </c>
      <c r="O43" s="410"/>
      <c r="P43" s="410" t="str">
        <f>P$3</f>
        <v>X</v>
      </c>
      <c r="Q43" s="410"/>
      <c r="R43" s="410" t="str">
        <f>R$3</f>
        <v>X</v>
      </c>
      <c r="S43" s="410"/>
      <c r="T43" s="410"/>
      <c r="U43" s="410"/>
    </row>
    <row r="44" spans="1:23" x14ac:dyDescent="0.3">
      <c r="A44" s="444"/>
      <c r="B44" s="411" t="s">
        <v>310</v>
      </c>
      <c r="C44" s="411"/>
      <c r="D44" s="411" t="s">
        <v>310</v>
      </c>
      <c r="E44" s="411"/>
      <c r="F44" s="411" t="s">
        <v>310</v>
      </c>
      <c r="G44" s="411"/>
      <c r="H44" s="411" t="s">
        <v>310</v>
      </c>
      <c r="I44" s="411"/>
      <c r="J44" s="411" t="s">
        <v>310</v>
      </c>
      <c r="K44" s="411"/>
      <c r="L44" s="411" t="s">
        <v>310</v>
      </c>
      <c r="M44" s="411"/>
      <c r="N44" s="411" t="s">
        <v>310</v>
      </c>
      <c r="O44" s="411"/>
      <c r="P44" s="411" t="s">
        <v>310</v>
      </c>
      <c r="Q44" s="411"/>
      <c r="R44" s="411" t="s">
        <v>310</v>
      </c>
      <c r="S44" s="411"/>
      <c r="T44" s="411" t="s">
        <v>190</v>
      </c>
      <c r="U44" s="411" t="s">
        <v>134</v>
      </c>
    </row>
    <row r="45" spans="1:23" ht="12.75" customHeight="1" x14ac:dyDescent="0.3">
      <c r="A45" s="445" t="str">
        <f>A$5</f>
        <v>Eiropas Reģionālās attīstības fonds</v>
      </c>
      <c r="B45" s="446">
        <f>B52*$L$42</f>
        <v>0</v>
      </c>
      <c r="C45" s="446"/>
      <c r="D45" s="446">
        <f t="shared" ref="D45:R45" si="24">D52*$L$42</f>
        <v>0</v>
      </c>
      <c r="E45" s="446"/>
      <c r="F45" s="446">
        <f t="shared" si="24"/>
        <v>0</v>
      </c>
      <c r="G45" s="446"/>
      <c r="H45" s="446">
        <f t="shared" si="24"/>
        <v>0</v>
      </c>
      <c r="I45" s="446"/>
      <c r="J45" s="446">
        <f t="shared" si="24"/>
        <v>0</v>
      </c>
      <c r="K45" s="446"/>
      <c r="L45" s="446">
        <f t="shared" si="24"/>
        <v>0</v>
      </c>
      <c r="M45" s="446"/>
      <c r="N45" s="446">
        <f t="shared" si="24"/>
        <v>0</v>
      </c>
      <c r="O45" s="446"/>
      <c r="P45" s="446">
        <f t="shared" si="24"/>
        <v>0</v>
      </c>
      <c r="Q45" s="446"/>
      <c r="R45" s="446">
        <f t="shared" si="24"/>
        <v>0</v>
      </c>
      <c r="S45" s="446"/>
      <c r="T45" s="413">
        <f t="shared" ref="T45:T55" si="25">SUM(B45:R45)</f>
        <v>0</v>
      </c>
      <c r="U45" s="414" t="e">
        <f>T45/T$52</f>
        <v>#DIV/0!</v>
      </c>
    </row>
    <row r="46" spans="1:23" ht="12.75" customHeight="1" x14ac:dyDescent="0.3">
      <c r="A46" s="415" t="str">
        <f>A$6</f>
        <v>Attiecināmais valsts budžeta finansējums</v>
      </c>
      <c r="B46" s="446">
        <f>IF($W42=2,B52-B45,0)</f>
        <v>0</v>
      </c>
      <c r="C46" s="446"/>
      <c r="D46" s="446">
        <f t="shared" ref="D46:P46" si="26">IF($W42=2,D52-D45,0)</f>
        <v>0</v>
      </c>
      <c r="E46" s="446"/>
      <c r="F46" s="446">
        <f t="shared" si="26"/>
        <v>0</v>
      </c>
      <c r="G46" s="446"/>
      <c r="H46" s="446">
        <f t="shared" si="26"/>
        <v>0</v>
      </c>
      <c r="I46" s="446"/>
      <c r="J46" s="446">
        <f t="shared" si="26"/>
        <v>0</v>
      </c>
      <c r="K46" s="446"/>
      <c r="L46" s="446">
        <f t="shared" si="26"/>
        <v>0</v>
      </c>
      <c r="M46" s="446"/>
      <c r="N46" s="446">
        <f t="shared" si="26"/>
        <v>0</v>
      </c>
      <c r="O46" s="446"/>
      <c r="P46" s="446">
        <f t="shared" si="26"/>
        <v>0</v>
      </c>
      <c r="Q46" s="446"/>
      <c r="R46" s="446">
        <f>IF($W42=2,R52-R45,0)</f>
        <v>0</v>
      </c>
      <c r="S46" s="446"/>
      <c r="T46" s="413">
        <f t="shared" si="25"/>
        <v>0</v>
      </c>
      <c r="U46" s="414" t="e">
        <f t="shared" ref="U46:U52" si="27">T46/T$52</f>
        <v>#DIV/0!</v>
      </c>
    </row>
    <row r="47" spans="1:23" ht="12.75" customHeight="1" x14ac:dyDescent="0.3">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25"/>
        <v>0</v>
      </c>
      <c r="U47" s="414" t="e">
        <f t="shared" si="27"/>
        <v>#DIV/0!</v>
      </c>
    </row>
    <row r="48" spans="1:23" ht="12.75" customHeight="1" x14ac:dyDescent="0.3">
      <c r="A48" s="415" t="str">
        <f>A$8</f>
        <v>Pašvaldības finansējums</v>
      </c>
      <c r="B48" s="447">
        <f>IF($W42=1,B52-B45-B47-B51,0)</f>
        <v>0</v>
      </c>
      <c r="C48" s="447"/>
      <c r="D48" s="447">
        <f t="shared" ref="D48:R48" si="28">IF($W42=1,D52-D45-D47-D51,0)</f>
        <v>0</v>
      </c>
      <c r="E48" s="447"/>
      <c r="F48" s="447">
        <f t="shared" si="28"/>
        <v>0</v>
      </c>
      <c r="G48" s="447"/>
      <c r="H48" s="447">
        <f t="shared" si="28"/>
        <v>0</v>
      </c>
      <c r="I48" s="447"/>
      <c r="J48" s="447">
        <f t="shared" si="28"/>
        <v>0</v>
      </c>
      <c r="K48" s="447"/>
      <c r="L48" s="447">
        <f t="shared" si="28"/>
        <v>0</v>
      </c>
      <c r="M48" s="447"/>
      <c r="N48" s="447">
        <f t="shared" si="28"/>
        <v>0</v>
      </c>
      <c r="O48" s="447"/>
      <c r="P48" s="447">
        <f t="shared" si="28"/>
        <v>0</v>
      </c>
      <c r="Q48" s="447"/>
      <c r="R48" s="447">
        <f t="shared" si="28"/>
        <v>0</v>
      </c>
      <c r="S48" s="447"/>
      <c r="T48" s="413">
        <f t="shared" si="25"/>
        <v>0</v>
      </c>
      <c r="U48" s="414" t="e">
        <f t="shared" si="27"/>
        <v>#DIV/0!</v>
      </c>
    </row>
    <row r="49" spans="1:23" s="3" customFormat="1" ht="12.75" customHeight="1" x14ac:dyDescent="0.3">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25"/>
        <v>0</v>
      </c>
      <c r="U49" s="414" t="e">
        <f>T49/T$52</f>
        <v>#DIV/0!</v>
      </c>
    </row>
    <row r="50" spans="1:23" ht="12.75" customHeight="1" x14ac:dyDescent="0.3">
      <c r="A50" s="416" t="str">
        <f>A$10</f>
        <v>Publiskās attiecināmās izmaksas</v>
      </c>
      <c r="B50" s="314">
        <f>SUM(B45:B49)</f>
        <v>0</v>
      </c>
      <c r="C50" s="314"/>
      <c r="D50" s="314">
        <f t="shared" ref="D50:R50" si="29">SUM(D45:D49)</f>
        <v>0</v>
      </c>
      <c r="E50" s="314"/>
      <c r="F50" s="314">
        <f t="shared" si="29"/>
        <v>0</v>
      </c>
      <c r="G50" s="314"/>
      <c r="H50" s="314">
        <f t="shared" si="29"/>
        <v>0</v>
      </c>
      <c r="I50" s="314"/>
      <c r="J50" s="314">
        <f t="shared" si="29"/>
        <v>0</v>
      </c>
      <c r="K50" s="314"/>
      <c r="L50" s="314">
        <f t="shared" si="29"/>
        <v>0</v>
      </c>
      <c r="M50" s="314"/>
      <c r="N50" s="314">
        <f t="shared" si="29"/>
        <v>0</v>
      </c>
      <c r="O50" s="314"/>
      <c r="P50" s="314">
        <f t="shared" si="29"/>
        <v>0</v>
      </c>
      <c r="Q50" s="314"/>
      <c r="R50" s="314">
        <f t="shared" si="29"/>
        <v>0</v>
      </c>
      <c r="S50" s="314"/>
      <c r="T50" s="417">
        <f t="shared" si="25"/>
        <v>0</v>
      </c>
      <c r="U50" s="418" t="e">
        <f t="shared" si="27"/>
        <v>#DIV/0!</v>
      </c>
    </row>
    <row r="51" spans="1:23" ht="12.75" customHeight="1" x14ac:dyDescent="0.3">
      <c r="A51" s="415" t="str">
        <f>A$11</f>
        <v>Privātās attiecināmās izmaksas</v>
      </c>
      <c r="B51" s="447">
        <f>B52*0.85-B45</f>
        <v>0</v>
      </c>
      <c r="C51" s="447"/>
      <c r="D51" s="447">
        <f t="shared" ref="D51:R51" si="30">D52*0.85-D45</f>
        <v>0</v>
      </c>
      <c r="E51" s="447"/>
      <c r="F51" s="447">
        <f t="shared" si="30"/>
        <v>0</v>
      </c>
      <c r="G51" s="447"/>
      <c r="H51" s="447">
        <f t="shared" si="30"/>
        <v>0</v>
      </c>
      <c r="I51" s="447"/>
      <c r="J51" s="447">
        <f t="shared" si="30"/>
        <v>0</v>
      </c>
      <c r="K51" s="447"/>
      <c r="L51" s="447">
        <f t="shared" si="30"/>
        <v>0</v>
      </c>
      <c r="M51" s="447"/>
      <c r="N51" s="447">
        <f t="shared" si="30"/>
        <v>0</v>
      </c>
      <c r="O51" s="447"/>
      <c r="P51" s="447">
        <f t="shared" si="30"/>
        <v>0</v>
      </c>
      <c r="Q51" s="447"/>
      <c r="R51" s="447">
        <f t="shared" si="30"/>
        <v>0</v>
      </c>
      <c r="S51" s="447"/>
      <c r="T51" s="413">
        <f t="shared" si="25"/>
        <v>0</v>
      </c>
      <c r="U51" s="414" t="e">
        <f t="shared" si="27"/>
        <v>#DIV/0!</v>
      </c>
    </row>
    <row r="52" spans="1:23" ht="12.75" customHeight="1" x14ac:dyDescent="0.3">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27"/>
        <v>#DIV/0!</v>
      </c>
    </row>
    <row r="53" spans="1:23" ht="12.75" customHeight="1" x14ac:dyDescent="0.3">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25"/>
        <v>0</v>
      </c>
      <c r="U53" s="448" t="s">
        <v>317</v>
      </c>
    </row>
    <row r="54" spans="1:23" ht="12.75" customHeight="1" x14ac:dyDescent="0.3">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317</v>
      </c>
    </row>
    <row r="55" spans="1:23" ht="12.75" customHeight="1" x14ac:dyDescent="0.3">
      <c r="A55" s="416" t="str">
        <f>A$15</f>
        <v>Neattiecināmās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7">
        <f t="shared" si="25"/>
        <v>0</v>
      </c>
      <c r="U55" s="448" t="s">
        <v>317</v>
      </c>
    </row>
    <row r="56" spans="1:23" ht="12.75" customHeight="1" x14ac:dyDescent="0.3">
      <c r="A56" s="421" t="str">
        <f>A$16</f>
        <v>Kopējās izmaksas</v>
      </c>
      <c r="B56" s="422">
        <f>B52+B55</f>
        <v>0</v>
      </c>
      <c r="C56" s="422"/>
      <c r="D56" s="422">
        <f t="shared" ref="D56:R56" si="32">D52+D55</f>
        <v>0</v>
      </c>
      <c r="E56" s="422"/>
      <c r="F56" s="422">
        <f t="shared" si="32"/>
        <v>0</v>
      </c>
      <c r="G56" s="422"/>
      <c r="H56" s="422">
        <f t="shared" si="32"/>
        <v>0</v>
      </c>
      <c r="I56" s="422"/>
      <c r="J56" s="422">
        <f t="shared" si="32"/>
        <v>0</v>
      </c>
      <c r="K56" s="422"/>
      <c r="L56" s="422">
        <f t="shared" si="32"/>
        <v>0</v>
      </c>
      <c r="M56" s="422"/>
      <c r="N56" s="422">
        <f t="shared" si="32"/>
        <v>0</v>
      </c>
      <c r="O56" s="422"/>
      <c r="P56" s="422">
        <f t="shared" si="32"/>
        <v>0</v>
      </c>
      <c r="Q56" s="422"/>
      <c r="R56" s="422">
        <f t="shared" si="32"/>
        <v>0</v>
      </c>
      <c r="S56" s="422"/>
      <c r="T56" s="417">
        <f>SUM(B56:R56)</f>
        <v>0</v>
      </c>
      <c r="U56" s="448" t="s">
        <v>317</v>
      </c>
    </row>
    <row r="57" spans="1:23" ht="12.75" customHeight="1" x14ac:dyDescent="0.3">
      <c r="A57" s="435"/>
      <c r="B57" s="435"/>
      <c r="C57" s="435"/>
      <c r="D57" s="435"/>
      <c r="E57" s="435"/>
      <c r="F57" s="435"/>
      <c r="G57" s="435"/>
      <c r="H57" s="435"/>
      <c r="I57" s="435"/>
      <c r="J57" s="435"/>
      <c r="K57" s="435"/>
      <c r="L57" s="435"/>
      <c r="M57" s="435"/>
      <c r="N57" s="435"/>
      <c r="O57" s="435"/>
      <c r="P57" s="435"/>
      <c r="Q57" s="435"/>
      <c r="R57" s="435"/>
      <c r="S57" s="435"/>
      <c r="T57" s="435"/>
      <c r="U57" s="435"/>
    </row>
    <row r="58" spans="1:23" ht="24" customHeight="1" x14ac:dyDescent="0.3">
      <c r="A58" s="437" t="s">
        <v>99</v>
      </c>
      <c r="B58" s="438" t="str">
        <f>'Dati par projektu'!$C$4</f>
        <v>Latvijas valsts ceļi</v>
      </c>
      <c r="C58" s="439"/>
      <c r="D58" s="439"/>
      <c r="E58" s="439"/>
      <c r="F58" s="438" t="str">
        <f>'Dati par projektu'!$C$5</f>
        <v>Kapitālsabiedrība</v>
      </c>
      <c r="G58" s="439"/>
      <c r="H58" s="440"/>
      <c r="I58" s="439"/>
      <c r="J58" s="440" t="s">
        <v>324</v>
      </c>
      <c r="K58" s="439"/>
      <c r="L58" s="442">
        <f>'1.1.B. Iesniedzējs'!C14</f>
        <v>1</v>
      </c>
      <c r="M58" s="439"/>
      <c r="N58" s="443" t="s">
        <v>327</v>
      </c>
      <c r="O58" s="439"/>
      <c r="P58" s="440"/>
      <c r="Q58" s="439"/>
      <c r="R58" s="440"/>
      <c r="S58" s="439"/>
      <c r="T58" s="440"/>
      <c r="U58" s="440"/>
      <c r="W58" s="4">
        <f>IF(F58=Dati!$J$3,1,IF(F58=Dati!$J$4,2,IF(F58=Dati!$J$5,3,0)))</f>
        <v>3</v>
      </c>
    </row>
    <row r="59" spans="1:23" x14ac:dyDescent="0.3">
      <c r="A59" s="409" t="s">
        <v>309</v>
      </c>
      <c r="B59" s="410">
        <f>B$3</f>
        <v>2024</v>
      </c>
      <c r="C59" s="410"/>
      <c r="D59" s="410">
        <f>D$3</f>
        <v>2025</v>
      </c>
      <c r="E59" s="410"/>
      <c r="F59" s="410">
        <f>F$3</f>
        <v>2026</v>
      </c>
      <c r="G59" s="410"/>
      <c r="H59" s="410">
        <f>H$3</f>
        <v>2027</v>
      </c>
      <c r="I59" s="410"/>
      <c r="J59" s="410">
        <f>J$3</f>
        <v>2028</v>
      </c>
      <c r="K59" s="410"/>
      <c r="L59" s="410">
        <f>L$3</f>
        <v>2029</v>
      </c>
      <c r="M59" s="410"/>
      <c r="N59" s="410" t="str">
        <f>N$3</f>
        <v>X</v>
      </c>
      <c r="O59" s="410"/>
      <c r="P59" s="410" t="str">
        <f>P$3</f>
        <v>X</v>
      </c>
      <c r="Q59" s="410"/>
      <c r="R59" s="410" t="str">
        <f>R$3</f>
        <v>X</v>
      </c>
      <c r="S59" s="410"/>
      <c r="T59" s="410"/>
      <c r="U59" s="410"/>
    </row>
    <row r="60" spans="1:23" x14ac:dyDescent="0.3">
      <c r="A60" s="444"/>
      <c r="B60" s="411" t="s">
        <v>310</v>
      </c>
      <c r="C60" s="411"/>
      <c r="D60" s="411" t="s">
        <v>310</v>
      </c>
      <c r="E60" s="411"/>
      <c r="F60" s="411" t="s">
        <v>310</v>
      </c>
      <c r="G60" s="411"/>
      <c r="H60" s="411" t="s">
        <v>310</v>
      </c>
      <c r="I60" s="411"/>
      <c r="J60" s="411" t="s">
        <v>310</v>
      </c>
      <c r="K60" s="411"/>
      <c r="L60" s="411" t="s">
        <v>310</v>
      </c>
      <c r="M60" s="411"/>
      <c r="N60" s="411" t="s">
        <v>310</v>
      </c>
      <c r="O60" s="411"/>
      <c r="P60" s="411" t="s">
        <v>310</v>
      </c>
      <c r="Q60" s="411"/>
      <c r="R60" s="411" t="s">
        <v>310</v>
      </c>
      <c r="S60" s="411"/>
      <c r="T60" s="411" t="s">
        <v>190</v>
      </c>
      <c r="U60" s="411" t="s">
        <v>134</v>
      </c>
    </row>
    <row r="61" spans="1:23" ht="12.75" customHeight="1" x14ac:dyDescent="0.3">
      <c r="A61" s="445" t="str">
        <f>A$5</f>
        <v>Eiropas Reģionālās attīstības fonds</v>
      </c>
      <c r="B61" s="446">
        <f>B68*$L$58</f>
        <v>0</v>
      </c>
      <c r="C61" s="446"/>
      <c r="D61" s="446">
        <f t="shared" ref="D61:R61" si="33">D68*$L$58</f>
        <v>0</v>
      </c>
      <c r="E61" s="446"/>
      <c r="F61" s="446">
        <f t="shared" si="33"/>
        <v>0</v>
      </c>
      <c r="G61" s="446"/>
      <c r="H61" s="446">
        <f t="shared" si="33"/>
        <v>0</v>
      </c>
      <c r="I61" s="446"/>
      <c r="J61" s="446">
        <f t="shared" si="33"/>
        <v>0</v>
      </c>
      <c r="K61" s="446"/>
      <c r="L61" s="446">
        <f t="shared" si="33"/>
        <v>0</v>
      </c>
      <c r="M61" s="446"/>
      <c r="N61" s="446">
        <f t="shared" si="33"/>
        <v>0</v>
      </c>
      <c r="O61" s="446"/>
      <c r="P61" s="446">
        <f t="shared" si="33"/>
        <v>0</v>
      </c>
      <c r="Q61" s="446"/>
      <c r="R61" s="446">
        <f t="shared" si="33"/>
        <v>0</v>
      </c>
      <c r="S61" s="446"/>
      <c r="T61" s="413">
        <f t="shared" ref="T61:T67" si="34">SUM(B61:R61)</f>
        <v>0</v>
      </c>
      <c r="U61" s="414" t="e">
        <f>T61/$T$68</f>
        <v>#DIV/0!</v>
      </c>
    </row>
    <row r="62" spans="1:23" ht="12.75" customHeight="1" x14ac:dyDescent="0.3">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4"/>
        <v>0</v>
      </c>
      <c r="U62" s="414" t="e">
        <f t="shared" ref="U62:U68" si="35">T62/$T$68</f>
        <v>#DIV/0!</v>
      </c>
    </row>
    <row r="63" spans="1:23" ht="12.75" customHeight="1" x14ac:dyDescent="0.3">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4"/>
        <v>0</v>
      </c>
      <c r="U63" s="414" t="e">
        <f t="shared" si="35"/>
        <v>#DIV/0!</v>
      </c>
    </row>
    <row r="64" spans="1:23" ht="12.75" customHeight="1" x14ac:dyDescent="0.3">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4"/>
        <v>0</v>
      </c>
      <c r="U64" s="414" t="e">
        <f t="shared" si="35"/>
        <v>#DIV/0!</v>
      </c>
    </row>
    <row r="65" spans="1:23" s="3" customFormat="1" ht="12.75" customHeight="1" x14ac:dyDescent="0.3">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34"/>
        <v>0</v>
      </c>
      <c r="U65" s="414" t="e">
        <f t="shared" si="35"/>
        <v>#DIV/0!</v>
      </c>
    </row>
    <row r="66" spans="1:23" ht="12.75" customHeight="1" x14ac:dyDescent="0.3">
      <c r="A66" s="416" t="str">
        <f>A$10</f>
        <v>Publiskās attiecināmās izmaksas</v>
      </c>
      <c r="B66" s="314">
        <f>SUM(B61:B65)</f>
        <v>0</v>
      </c>
      <c r="C66" s="314"/>
      <c r="D66" s="314">
        <f>SUM(D61:D65)</f>
        <v>0</v>
      </c>
      <c r="E66" s="314"/>
      <c r="F66" s="314">
        <f t="shared" ref="F66:R66" si="36">SUM(F61:F65)</f>
        <v>0</v>
      </c>
      <c r="G66" s="314"/>
      <c r="H66" s="314">
        <f t="shared" si="36"/>
        <v>0</v>
      </c>
      <c r="I66" s="314"/>
      <c r="J66" s="314">
        <f t="shared" si="36"/>
        <v>0</v>
      </c>
      <c r="K66" s="314"/>
      <c r="L66" s="314">
        <f t="shared" si="36"/>
        <v>0</v>
      </c>
      <c r="M66" s="314"/>
      <c r="N66" s="314">
        <f t="shared" si="36"/>
        <v>0</v>
      </c>
      <c r="O66" s="314"/>
      <c r="P66" s="314">
        <f t="shared" si="36"/>
        <v>0</v>
      </c>
      <c r="Q66" s="314"/>
      <c r="R66" s="314">
        <f t="shared" si="36"/>
        <v>0</v>
      </c>
      <c r="S66" s="314"/>
      <c r="T66" s="417">
        <f>SUM(B66:R66)</f>
        <v>0</v>
      </c>
      <c r="U66" s="414" t="e">
        <f t="shared" si="35"/>
        <v>#DIV/0!</v>
      </c>
    </row>
    <row r="67" spans="1:23" ht="12.75" customHeight="1" x14ac:dyDescent="0.3">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34"/>
        <v>0</v>
      </c>
      <c r="U67" s="414" t="e">
        <f t="shared" si="35"/>
        <v>#DIV/0!</v>
      </c>
    </row>
    <row r="68" spans="1:23" ht="12.75" customHeight="1" x14ac:dyDescent="0.3">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5"/>
        <v>#DIV/0!</v>
      </c>
    </row>
    <row r="69" spans="1:23" ht="12.75" customHeight="1" x14ac:dyDescent="0.3">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37">SUM(B69:R69)</f>
        <v>0</v>
      </c>
      <c r="U69" s="448" t="s">
        <v>317</v>
      </c>
    </row>
    <row r="70" spans="1:23" ht="12.75" customHeight="1" x14ac:dyDescent="0.3">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37"/>
        <v>0</v>
      </c>
      <c r="U70" s="448" t="s">
        <v>317</v>
      </c>
    </row>
    <row r="71" spans="1:23" ht="12.75" customHeight="1" x14ac:dyDescent="0.3">
      <c r="A71" s="416" t="str">
        <f>A$15</f>
        <v>Neattiecināmās izmaksas kopā</v>
      </c>
      <c r="B71" s="314">
        <f>SUM(B69:B70)</f>
        <v>0</v>
      </c>
      <c r="C71" s="314"/>
      <c r="D71" s="314">
        <f t="shared" ref="D71:R71" si="38">SUM(D69:D70)</f>
        <v>0</v>
      </c>
      <c r="E71" s="314"/>
      <c r="F71" s="314">
        <f t="shared" si="38"/>
        <v>0</v>
      </c>
      <c r="G71" s="314"/>
      <c r="H71" s="314">
        <f t="shared" si="38"/>
        <v>0</v>
      </c>
      <c r="I71" s="314"/>
      <c r="J71" s="314">
        <f t="shared" si="38"/>
        <v>0</v>
      </c>
      <c r="K71" s="314"/>
      <c r="L71" s="314">
        <f t="shared" si="38"/>
        <v>0</v>
      </c>
      <c r="M71" s="314"/>
      <c r="N71" s="314">
        <f t="shared" si="38"/>
        <v>0</v>
      </c>
      <c r="O71" s="314"/>
      <c r="P71" s="314">
        <f t="shared" si="38"/>
        <v>0</v>
      </c>
      <c r="Q71" s="314"/>
      <c r="R71" s="314">
        <f t="shared" si="38"/>
        <v>0</v>
      </c>
      <c r="S71" s="314"/>
      <c r="T71" s="417">
        <f t="shared" si="37"/>
        <v>0</v>
      </c>
      <c r="U71" s="448" t="s">
        <v>317</v>
      </c>
    </row>
    <row r="72" spans="1:23" ht="12.75" customHeight="1" x14ac:dyDescent="0.3">
      <c r="A72" s="421" t="str">
        <f>A$16</f>
        <v>Kopējās izmaksas</v>
      </c>
      <c r="B72" s="422">
        <f>B68+B71</f>
        <v>0</v>
      </c>
      <c r="C72" s="422"/>
      <c r="D72" s="422">
        <f t="shared" ref="D72:R72" si="39">D68+D71</f>
        <v>0</v>
      </c>
      <c r="E72" s="422"/>
      <c r="F72" s="422">
        <f t="shared" si="39"/>
        <v>0</v>
      </c>
      <c r="G72" s="422"/>
      <c r="H72" s="422">
        <f t="shared" si="39"/>
        <v>0</v>
      </c>
      <c r="I72" s="422"/>
      <c r="J72" s="422">
        <f t="shared" si="39"/>
        <v>0</v>
      </c>
      <c r="K72" s="422"/>
      <c r="L72" s="422">
        <f t="shared" si="39"/>
        <v>0</v>
      </c>
      <c r="M72" s="422"/>
      <c r="N72" s="422">
        <f t="shared" si="39"/>
        <v>0</v>
      </c>
      <c r="O72" s="422"/>
      <c r="P72" s="422">
        <f t="shared" si="39"/>
        <v>0</v>
      </c>
      <c r="Q72" s="422"/>
      <c r="R72" s="422">
        <f t="shared" si="39"/>
        <v>0</v>
      </c>
      <c r="S72" s="422"/>
      <c r="T72" s="417">
        <f>SUM(B72:R72)</f>
        <v>0</v>
      </c>
      <c r="U72" s="448" t="s">
        <v>317</v>
      </c>
    </row>
    <row r="73" spans="1:23" ht="12.75" customHeight="1" x14ac:dyDescent="0.3">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x14ac:dyDescent="0.3">
      <c r="A74" s="437" t="s">
        <v>99</v>
      </c>
      <c r="B74" s="438" t="str">
        <f>'Dati par projektu'!$C$4</f>
        <v>Latvijas valsts ceļi</v>
      </c>
      <c r="C74" s="439"/>
      <c r="D74" s="439"/>
      <c r="E74" s="439"/>
      <c r="F74" s="438" t="str">
        <f>'Dati par projektu'!$C$5</f>
        <v>Kapitālsabiedrība</v>
      </c>
      <c r="G74" s="439"/>
      <c r="H74" s="440"/>
      <c r="I74" s="439"/>
      <c r="J74" s="440" t="s">
        <v>324</v>
      </c>
      <c r="K74" s="439"/>
      <c r="L74" s="442">
        <f>'1.1.C. Iesniedzējs'!C24</f>
        <v>0.85</v>
      </c>
      <c r="M74" s="439"/>
      <c r="N74" s="443" t="s">
        <v>328</v>
      </c>
      <c r="O74" s="439"/>
      <c r="P74" s="440"/>
      <c r="Q74" s="439"/>
      <c r="R74" s="440"/>
      <c r="S74" s="439"/>
      <c r="T74" s="440"/>
      <c r="U74" s="440"/>
      <c r="W74" s="4">
        <f>IF(F74=Dati!$J$3,1,IF(F74=Dati!$J$4,2,IF(F74=Dati!$J$5,3,0)))</f>
        <v>3</v>
      </c>
    </row>
    <row r="75" spans="1:23" x14ac:dyDescent="0.3">
      <c r="A75" s="409" t="s">
        <v>309</v>
      </c>
      <c r="B75" s="410">
        <f>B$3</f>
        <v>2024</v>
      </c>
      <c r="C75" s="410"/>
      <c r="D75" s="410">
        <f>D$3</f>
        <v>2025</v>
      </c>
      <c r="E75" s="410"/>
      <c r="F75" s="410">
        <f>F$3</f>
        <v>2026</v>
      </c>
      <c r="G75" s="410"/>
      <c r="H75" s="410">
        <f>H$3</f>
        <v>2027</v>
      </c>
      <c r="I75" s="410"/>
      <c r="J75" s="410">
        <f>J$3</f>
        <v>2028</v>
      </c>
      <c r="K75" s="410"/>
      <c r="L75" s="410">
        <f>L$3</f>
        <v>2029</v>
      </c>
      <c r="M75" s="410"/>
      <c r="N75" s="410" t="str">
        <f>N$3</f>
        <v>X</v>
      </c>
      <c r="O75" s="410"/>
      <c r="P75" s="410" t="str">
        <f>P$3</f>
        <v>X</v>
      </c>
      <c r="Q75" s="410"/>
      <c r="R75" s="410" t="str">
        <f>R$3</f>
        <v>X</v>
      </c>
      <c r="S75" s="410"/>
      <c r="T75" s="410"/>
      <c r="U75" s="410"/>
    </row>
    <row r="76" spans="1:23" x14ac:dyDescent="0.3">
      <c r="A76" s="444"/>
      <c r="B76" s="411" t="s">
        <v>310</v>
      </c>
      <c r="C76" s="411"/>
      <c r="D76" s="411" t="s">
        <v>310</v>
      </c>
      <c r="E76" s="411"/>
      <c r="F76" s="411" t="s">
        <v>310</v>
      </c>
      <c r="G76" s="411"/>
      <c r="H76" s="411" t="s">
        <v>310</v>
      </c>
      <c r="I76" s="411"/>
      <c r="J76" s="411" t="s">
        <v>310</v>
      </c>
      <c r="K76" s="411"/>
      <c r="L76" s="411" t="s">
        <v>310</v>
      </c>
      <c r="M76" s="411"/>
      <c r="N76" s="411" t="s">
        <v>310</v>
      </c>
      <c r="O76" s="411"/>
      <c r="P76" s="411" t="s">
        <v>310</v>
      </c>
      <c r="Q76" s="411"/>
      <c r="R76" s="411" t="s">
        <v>310</v>
      </c>
      <c r="S76" s="411"/>
      <c r="T76" s="411" t="s">
        <v>190</v>
      </c>
      <c r="U76" s="411" t="s">
        <v>134</v>
      </c>
    </row>
    <row r="77" spans="1:23" ht="12.75" customHeight="1" x14ac:dyDescent="0.3">
      <c r="A77" s="445" t="str">
        <f>A$5</f>
        <v>Eiropas Reģionālās attīstības fonds</v>
      </c>
      <c r="B77" s="446">
        <f>B84*$L$74</f>
        <v>0</v>
      </c>
      <c r="C77" s="446"/>
      <c r="D77" s="446">
        <f t="shared" ref="D77:R77" si="40">D84*$L$74</f>
        <v>0</v>
      </c>
      <c r="E77" s="446"/>
      <c r="F77" s="446">
        <f t="shared" si="40"/>
        <v>0</v>
      </c>
      <c r="G77" s="446"/>
      <c r="H77" s="446">
        <f t="shared" si="40"/>
        <v>0</v>
      </c>
      <c r="I77" s="446"/>
      <c r="J77" s="446">
        <f t="shared" si="40"/>
        <v>0</v>
      </c>
      <c r="K77" s="446"/>
      <c r="L77" s="446">
        <f t="shared" si="40"/>
        <v>0</v>
      </c>
      <c r="M77" s="446"/>
      <c r="N77" s="446">
        <f t="shared" si="40"/>
        <v>0</v>
      </c>
      <c r="O77" s="446"/>
      <c r="P77" s="446">
        <f t="shared" si="40"/>
        <v>0</v>
      </c>
      <c r="Q77" s="446"/>
      <c r="R77" s="446">
        <f t="shared" si="40"/>
        <v>0</v>
      </c>
      <c r="S77" s="446"/>
      <c r="T77" s="413">
        <f t="shared" ref="T77:T83" si="41">SUM(B77:R77)</f>
        <v>0</v>
      </c>
      <c r="U77" s="414" t="e">
        <f>T77/$T$84</f>
        <v>#DIV/0!</v>
      </c>
    </row>
    <row r="78" spans="1:23" ht="12.75" customHeight="1" x14ac:dyDescent="0.3">
      <c r="A78" s="415" t="str">
        <f>A$6</f>
        <v>Attiecināmais valsts budžeta finansējums</v>
      </c>
      <c r="B78" s="446">
        <f>IF($W74=2,B84-B77,0)</f>
        <v>0</v>
      </c>
      <c r="C78" s="446"/>
      <c r="D78" s="446">
        <f t="shared" ref="D78:R78" si="42">IF($W74=2,D84-D77,0)</f>
        <v>0</v>
      </c>
      <c r="E78" s="446"/>
      <c r="F78" s="446">
        <f t="shared" si="42"/>
        <v>0</v>
      </c>
      <c r="G78" s="446"/>
      <c r="H78" s="446">
        <f t="shared" si="42"/>
        <v>0</v>
      </c>
      <c r="I78" s="446"/>
      <c r="J78" s="446">
        <f t="shared" si="42"/>
        <v>0</v>
      </c>
      <c r="K78" s="446"/>
      <c r="L78" s="446">
        <f t="shared" si="42"/>
        <v>0</v>
      </c>
      <c r="M78" s="446"/>
      <c r="N78" s="446">
        <f t="shared" si="42"/>
        <v>0</v>
      </c>
      <c r="O78" s="446"/>
      <c r="P78" s="446">
        <f t="shared" si="42"/>
        <v>0</v>
      </c>
      <c r="Q78" s="446"/>
      <c r="R78" s="446">
        <f t="shared" si="42"/>
        <v>0</v>
      </c>
      <c r="S78" s="446"/>
      <c r="T78" s="413">
        <f t="shared" si="41"/>
        <v>0</v>
      </c>
      <c r="U78" s="414" t="e">
        <f t="shared" ref="U78:U84" si="43">T78/$T$84</f>
        <v>#DIV/0!</v>
      </c>
    </row>
    <row r="79" spans="1:23" ht="12.75" customHeight="1" x14ac:dyDescent="0.3">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41"/>
        <v>0</v>
      </c>
      <c r="U79" s="414" t="e">
        <f t="shared" si="43"/>
        <v>#DIV/0!</v>
      </c>
    </row>
    <row r="80" spans="1:23" ht="12.75" customHeight="1" x14ac:dyDescent="0.3">
      <c r="A80" s="415" t="str">
        <f>A$8</f>
        <v>Pašvaldības finansējums</v>
      </c>
      <c r="B80" s="447">
        <f>IF($W74=1,B84-B77-B79-B83,0)</f>
        <v>0</v>
      </c>
      <c r="C80" s="447"/>
      <c r="D80" s="447">
        <f t="shared" ref="D80:R80" si="44">IF($W74=1,D84-D77-D79-D83,0)</f>
        <v>0</v>
      </c>
      <c r="E80" s="447"/>
      <c r="F80" s="447">
        <f t="shared" si="44"/>
        <v>0</v>
      </c>
      <c r="G80" s="447"/>
      <c r="H80" s="447">
        <f t="shared" si="44"/>
        <v>0</v>
      </c>
      <c r="I80" s="447"/>
      <c r="J80" s="447">
        <f t="shared" si="44"/>
        <v>0</v>
      </c>
      <c r="K80" s="447"/>
      <c r="L80" s="447">
        <f t="shared" si="44"/>
        <v>0</v>
      </c>
      <c r="M80" s="447"/>
      <c r="N80" s="447">
        <f t="shared" si="44"/>
        <v>0</v>
      </c>
      <c r="O80" s="447"/>
      <c r="P80" s="447">
        <f t="shared" si="44"/>
        <v>0</v>
      </c>
      <c r="Q80" s="447"/>
      <c r="R80" s="447">
        <f t="shared" si="44"/>
        <v>0</v>
      </c>
      <c r="S80" s="447"/>
      <c r="T80" s="413">
        <f t="shared" si="41"/>
        <v>0</v>
      </c>
      <c r="U80" s="414" t="e">
        <f t="shared" si="43"/>
        <v>#DIV/0!</v>
      </c>
    </row>
    <row r="81" spans="1:23" s="3" customFormat="1" ht="12.75" customHeight="1" x14ac:dyDescent="0.3">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41"/>
        <v>0</v>
      </c>
      <c r="U81" s="414" t="e">
        <f t="shared" si="43"/>
        <v>#DIV/0!</v>
      </c>
    </row>
    <row r="82" spans="1:23" ht="12.75" customHeight="1" x14ac:dyDescent="0.3">
      <c r="A82" s="416" t="str">
        <f>A$10</f>
        <v>Publiskās attiecināmās izmaksas</v>
      </c>
      <c r="B82" s="314">
        <f>SUM(B77:B81)</f>
        <v>0</v>
      </c>
      <c r="C82" s="314"/>
      <c r="D82" s="314">
        <f t="shared" ref="D82:R82" si="45">SUM(D77:D81)</f>
        <v>0</v>
      </c>
      <c r="E82" s="314"/>
      <c r="F82" s="314">
        <f t="shared" si="45"/>
        <v>0</v>
      </c>
      <c r="G82" s="314"/>
      <c r="H82" s="314">
        <f t="shared" si="45"/>
        <v>0</v>
      </c>
      <c r="I82" s="314"/>
      <c r="J82" s="314">
        <f t="shared" si="45"/>
        <v>0</v>
      </c>
      <c r="K82" s="314"/>
      <c r="L82" s="314">
        <f t="shared" si="45"/>
        <v>0</v>
      </c>
      <c r="M82" s="314"/>
      <c r="N82" s="314">
        <f t="shared" si="45"/>
        <v>0</v>
      </c>
      <c r="O82" s="314"/>
      <c r="P82" s="314">
        <f t="shared" si="45"/>
        <v>0</v>
      </c>
      <c r="Q82" s="314"/>
      <c r="R82" s="314">
        <f t="shared" si="45"/>
        <v>0</v>
      </c>
      <c r="S82" s="314"/>
      <c r="T82" s="417">
        <f t="shared" si="41"/>
        <v>0</v>
      </c>
      <c r="U82" s="414" t="e">
        <f t="shared" si="43"/>
        <v>#DIV/0!</v>
      </c>
    </row>
    <row r="83" spans="1:23" ht="12.75" customHeight="1" x14ac:dyDescent="0.3">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41"/>
        <v>0</v>
      </c>
      <c r="U83" s="414" t="e">
        <f t="shared" si="43"/>
        <v>#DIV/0!</v>
      </c>
    </row>
    <row r="84" spans="1:23" ht="12.75" customHeight="1" x14ac:dyDescent="0.3">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43"/>
        <v>#DIV/0!</v>
      </c>
    </row>
    <row r="85" spans="1:23" ht="12.75" customHeight="1" x14ac:dyDescent="0.3">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46">SUM(B85:R85)</f>
        <v>0</v>
      </c>
      <c r="U85" s="448" t="s">
        <v>317</v>
      </c>
    </row>
    <row r="86" spans="1:23" ht="12.75" customHeight="1" x14ac:dyDescent="0.3">
      <c r="A86" s="415" t="str">
        <f>A$14</f>
        <v>Privātās neattiecināmās izmaksas</v>
      </c>
      <c r="B86" s="447">
        <f>IF($W74=3,IF(B23=2,'1.1.C. Iesniedzējs'!I25,'1.1.C. Iesniedzējs'!I25*B23),0)</f>
        <v>0</v>
      </c>
      <c r="C86" s="447"/>
      <c r="D86" s="447">
        <f>IF($W74=3,IF(D23=2,'1.1.C. Iesniedzējs'!K25+'1.1.C. Iesniedzējs'!I25,'1.1.C. Iesniedzējs'!K25*D23),0)</f>
        <v>0</v>
      </c>
      <c r="E86" s="447"/>
      <c r="F86" s="447">
        <f>IF($W74=3,IF(F23=2,'1.1.C. Iesniedzējs'!M25+'1.1.C. Iesniedzējs'!K25+'1.1.C. Iesniedzējs'!I25,'1.1.C. Iesniedzējs'!M25*F23),0)</f>
        <v>0</v>
      </c>
      <c r="G86" s="447"/>
      <c r="H86" s="447">
        <f>IF($W74=3,IF(H23=2,'1.1.C. Iesniedzējs'!O25+'1.1.C. Iesniedzējs'!M25+'1.1.C. Iesniedzējs'!K25+'1.1.C. Iesniedzējs'!I25,'1.1.C. Iesniedzējs'!O25*H23),0)</f>
        <v>0</v>
      </c>
      <c r="I86" s="447"/>
      <c r="J86" s="447">
        <f>IF($W74=3,IF(J23=2,'1.1.C. Iesniedzējs'!Q25,'1.1.C. Iesniedzējs'!Q25*J23),0)</f>
        <v>0</v>
      </c>
      <c r="K86" s="447"/>
      <c r="L86" s="447">
        <f>IF($W74=3,IF(L23=2,'1.1.C. Iesniedzējs'!S25,'1.1.C. Iesniedzējs'!S25*L23),0)</f>
        <v>0</v>
      </c>
      <c r="M86" s="447"/>
      <c r="N86" s="447">
        <f>IF($W74=3,IF(N23=2,'1.1.C. Iesniedzējs'!U25,'1.1.C. Iesniedzējs'!U25*N23),0)</f>
        <v>0</v>
      </c>
      <c r="O86" s="447"/>
      <c r="P86" s="447">
        <f>IF($W74=3,IF(P23=2,'1.1.C. Iesniedzējs'!W25,'1.1.C. Iesniedzējs'!W25*P23),0)</f>
        <v>0</v>
      </c>
      <c r="Q86" s="447"/>
      <c r="R86" s="447">
        <f>IF($W74=3,IF(R23=2,'1.1.C. Iesniedzējs'!Y25,'1.1.C. Iesniedzējs'!Y25*R23),0)</f>
        <v>0</v>
      </c>
      <c r="S86" s="447"/>
      <c r="T86" s="413">
        <f t="shared" si="46"/>
        <v>0</v>
      </c>
      <c r="U86" s="448" t="s">
        <v>317</v>
      </c>
    </row>
    <row r="87" spans="1:23" ht="12.75" customHeight="1" x14ac:dyDescent="0.3">
      <c r="A87" s="416" t="str">
        <f>A$15</f>
        <v>Neattiecināmās izmaksas kopā</v>
      </c>
      <c r="B87" s="314">
        <f>SUM(B85:B86)</f>
        <v>0</v>
      </c>
      <c r="C87" s="314"/>
      <c r="D87" s="314">
        <f t="shared" ref="D87:R87" si="47">SUM(D84:D86)</f>
        <v>0</v>
      </c>
      <c r="E87" s="314"/>
      <c r="F87" s="314">
        <f t="shared" si="47"/>
        <v>0</v>
      </c>
      <c r="G87" s="314"/>
      <c r="H87" s="314">
        <f t="shared" si="47"/>
        <v>0</v>
      </c>
      <c r="I87" s="314"/>
      <c r="J87" s="314">
        <f t="shared" si="47"/>
        <v>0</v>
      </c>
      <c r="K87" s="314"/>
      <c r="L87" s="314">
        <f t="shared" si="47"/>
        <v>0</v>
      </c>
      <c r="M87" s="314"/>
      <c r="N87" s="314">
        <f t="shared" si="47"/>
        <v>0</v>
      </c>
      <c r="O87" s="314"/>
      <c r="P87" s="314">
        <f t="shared" si="47"/>
        <v>0</v>
      </c>
      <c r="Q87" s="314"/>
      <c r="R87" s="314">
        <f t="shared" si="47"/>
        <v>0</v>
      </c>
      <c r="S87" s="314"/>
      <c r="T87" s="417">
        <f t="shared" si="46"/>
        <v>0</v>
      </c>
      <c r="U87" s="448" t="s">
        <v>317</v>
      </c>
    </row>
    <row r="88" spans="1:23" ht="12.75" customHeight="1" x14ac:dyDescent="0.3">
      <c r="A88" s="421" t="str">
        <f>A$16</f>
        <v>Kopējās izmaksas</v>
      </c>
      <c r="B88" s="422">
        <f>B84+B87</f>
        <v>0</v>
      </c>
      <c r="C88" s="422"/>
      <c r="D88" s="422">
        <f t="shared" ref="D88:R88" si="48">D83+D87</f>
        <v>0</v>
      </c>
      <c r="E88" s="422"/>
      <c r="F88" s="422">
        <f t="shared" si="48"/>
        <v>0</v>
      </c>
      <c r="G88" s="422"/>
      <c r="H88" s="422">
        <f t="shared" si="48"/>
        <v>0</v>
      </c>
      <c r="I88" s="422"/>
      <c r="J88" s="422">
        <f t="shared" si="48"/>
        <v>0</v>
      </c>
      <c r="K88" s="422"/>
      <c r="L88" s="422">
        <f t="shared" si="48"/>
        <v>0</v>
      </c>
      <c r="M88" s="422"/>
      <c r="N88" s="422">
        <f t="shared" si="48"/>
        <v>0</v>
      </c>
      <c r="O88" s="422"/>
      <c r="P88" s="422">
        <f t="shared" si="48"/>
        <v>0</v>
      </c>
      <c r="Q88" s="422"/>
      <c r="R88" s="422">
        <f t="shared" si="48"/>
        <v>0</v>
      </c>
      <c r="S88" s="422"/>
      <c r="T88" s="417">
        <f>SUM(B88:R88)</f>
        <v>0</v>
      </c>
      <c r="U88" s="448" t="s">
        <v>317</v>
      </c>
    </row>
    <row r="89" spans="1:23" ht="12.75" customHeight="1" x14ac:dyDescent="0.3">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x14ac:dyDescent="0.3">
      <c r="A90" s="450" t="s">
        <v>329</v>
      </c>
      <c r="B90" s="438">
        <f>'1.2.1.A. Partneris-1'!C3</f>
        <v>0</v>
      </c>
      <c r="C90" s="439"/>
      <c r="D90" s="439"/>
      <c r="E90" s="439"/>
      <c r="F90" s="438">
        <f>'1.2.1.A. Partneris-1'!H3</f>
        <v>0</v>
      </c>
      <c r="G90" s="439"/>
      <c r="H90" s="440"/>
      <c r="I90" s="439"/>
      <c r="J90" s="440" t="s">
        <v>324</v>
      </c>
      <c r="K90" s="439"/>
      <c r="L90" s="442">
        <f>'1.2.1.A. Partneris-1'!C24</f>
        <v>0.85</v>
      </c>
      <c r="M90" s="439"/>
      <c r="N90" s="443" t="s">
        <v>330</v>
      </c>
      <c r="O90" s="439"/>
      <c r="P90" s="440"/>
      <c r="Q90" s="439"/>
      <c r="R90" s="440"/>
      <c r="S90" s="439"/>
      <c r="T90" s="440"/>
      <c r="U90" s="440"/>
      <c r="W90" s="4">
        <f>IF(F90=Dati!$J$3,1,IF(F90=Dati!$J$4,2,IF(F90=Dati!$J$5,3,0)))</f>
        <v>0</v>
      </c>
    </row>
    <row r="91" spans="1:23" x14ac:dyDescent="0.3">
      <c r="A91" s="409" t="s">
        <v>309</v>
      </c>
      <c r="B91" s="410">
        <f>B$3</f>
        <v>2024</v>
      </c>
      <c r="C91" s="410"/>
      <c r="D91" s="410">
        <f>D$3</f>
        <v>2025</v>
      </c>
      <c r="E91" s="410"/>
      <c r="F91" s="410">
        <f>F$3</f>
        <v>2026</v>
      </c>
      <c r="G91" s="410"/>
      <c r="H91" s="410">
        <f>H$3</f>
        <v>2027</v>
      </c>
      <c r="I91" s="410"/>
      <c r="J91" s="410">
        <f>J$3</f>
        <v>2028</v>
      </c>
      <c r="K91" s="410"/>
      <c r="L91" s="410">
        <f>L$3</f>
        <v>2029</v>
      </c>
      <c r="M91" s="410"/>
      <c r="N91" s="410" t="str">
        <f>N$3</f>
        <v>X</v>
      </c>
      <c r="O91" s="410"/>
      <c r="P91" s="410" t="str">
        <f>P$3</f>
        <v>X</v>
      </c>
      <c r="Q91" s="410"/>
      <c r="R91" s="410" t="str">
        <f>R$3</f>
        <v>X</v>
      </c>
      <c r="S91" s="410"/>
      <c r="T91" s="410"/>
      <c r="U91" s="410"/>
    </row>
    <row r="92" spans="1:23" x14ac:dyDescent="0.3">
      <c r="A92" s="444"/>
      <c r="B92" s="411" t="s">
        <v>310</v>
      </c>
      <c r="C92" s="411"/>
      <c r="D92" s="411" t="s">
        <v>310</v>
      </c>
      <c r="E92" s="411"/>
      <c r="F92" s="411" t="s">
        <v>310</v>
      </c>
      <c r="G92" s="411"/>
      <c r="H92" s="411" t="s">
        <v>310</v>
      </c>
      <c r="I92" s="411"/>
      <c r="J92" s="411" t="s">
        <v>310</v>
      </c>
      <c r="K92" s="411"/>
      <c r="L92" s="411" t="s">
        <v>310</v>
      </c>
      <c r="M92" s="411"/>
      <c r="N92" s="411" t="s">
        <v>310</v>
      </c>
      <c r="O92" s="411"/>
      <c r="P92" s="411" t="s">
        <v>310</v>
      </c>
      <c r="Q92" s="411"/>
      <c r="R92" s="411" t="s">
        <v>310</v>
      </c>
      <c r="S92" s="411"/>
      <c r="T92" s="411" t="s">
        <v>190</v>
      </c>
      <c r="U92" s="411" t="s">
        <v>134</v>
      </c>
    </row>
    <row r="93" spans="1:23" ht="12.75" customHeight="1" x14ac:dyDescent="0.3">
      <c r="A93" s="445" t="str">
        <f>A$5</f>
        <v>Eiropas Reģionālās attīstības fonds</v>
      </c>
      <c r="B93" s="446">
        <f>B100*$L$90</f>
        <v>0</v>
      </c>
      <c r="C93" s="446"/>
      <c r="D93" s="446">
        <f t="shared" ref="D93:R93" si="49">D100*$L$90</f>
        <v>0</v>
      </c>
      <c r="E93" s="446"/>
      <c r="F93" s="446">
        <f t="shared" si="49"/>
        <v>0</v>
      </c>
      <c r="G93" s="446"/>
      <c r="H93" s="446">
        <f t="shared" si="49"/>
        <v>0</v>
      </c>
      <c r="I93" s="446"/>
      <c r="J93" s="446">
        <f t="shared" si="49"/>
        <v>0</v>
      </c>
      <c r="K93" s="446"/>
      <c r="L93" s="446">
        <f t="shared" si="49"/>
        <v>0</v>
      </c>
      <c r="M93" s="446"/>
      <c r="N93" s="446">
        <f t="shared" si="49"/>
        <v>0</v>
      </c>
      <c r="O93" s="446"/>
      <c r="P93" s="446">
        <f t="shared" si="49"/>
        <v>0</v>
      </c>
      <c r="Q93" s="446"/>
      <c r="R93" s="446">
        <f t="shared" si="49"/>
        <v>0</v>
      </c>
      <c r="S93" s="446"/>
      <c r="T93" s="413">
        <f t="shared" ref="T93:T100" si="50">SUM(B93:R93)</f>
        <v>0</v>
      </c>
      <c r="U93" s="414" t="e">
        <f>T93/$T$100</f>
        <v>#DIV/0!</v>
      </c>
    </row>
    <row r="94" spans="1:23" ht="12.75" customHeight="1" x14ac:dyDescent="0.3">
      <c r="A94" s="415" t="str">
        <f>A$6</f>
        <v>Attiecināmais valsts budžeta finansējums</v>
      </c>
      <c r="B94" s="446">
        <f>IF($W90=2,B100-B93,0)</f>
        <v>0</v>
      </c>
      <c r="C94" s="446"/>
      <c r="D94" s="446">
        <f t="shared" ref="D94:R94" si="51">IF($W90=2,D100-D93,0)</f>
        <v>0</v>
      </c>
      <c r="E94" s="446"/>
      <c r="F94" s="446">
        <f t="shared" si="51"/>
        <v>0</v>
      </c>
      <c r="G94" s="446"/>
      <c r="H94" s="446">
        <f t="shared" si="51"/>
        <v>0</v>
      </c>
      <c r="I94" s="446"/>
      <c r="J94" s="446">
        <f t="shared" si="51"/>
        <v>0</v>
      </c>
      <c r="K94" s="446"/>
      <c r="L94" s="446">
        <f t="shared" si="51"/>
        <v>0</v>
      </c>
      <c r="M94" s="446"/>
      <c r="N94" s="446">
        <f t="shared" si="51"/>
        <v>0</v>
      </c>
      <c r="O94" s="446"/>
      <c r="P94" s="446">
        <f t="shared" si="51"/>
        <v>0</v>
      </c>
      <c r="Q94" s="446"/>
      <c r="R94" s="446">
        <f t="shared" si="51"/>
        <v>0</v>
      </c>
      <c r="S94" s="446"/>
      <c r="T94" s="413">
        <f t="shared" si="50"/>
        <v>0</v>
      </c>
      <c r="U94" s="414" t="e">
        <f t="shared" ref="U94:U100" si="52">T94/$T$100</f>
        <v>#DIV/0!</v>
      </c>
    </row>
    <row r="95" spans="1:23" ht="12.75" customHeight="1" x14ac:dyDescent="0.3">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50"/>
        <v>0</v>
      </c>
      <c r="U95" s="414" t="e">
        <f t="shared" si="52"/>
        <v>#DIV/0!</v>
      </c>
    </row>
    <row r="96" spans="1:23" ht="12.75" customHeight="1" x14ac:dyDescent="0.3">
      <c r="A96" s="415" t="str">
        <f>A$8</f>
        <v>Pašvaldības finansējums</v>
      </c>
      <c r="B96" s="447">
        <f>IF($W90=1,B100-B93-B95,0)</f>
        <v>0</v>
      </c>
      <c r="C96" s="447"/>
      <c r="D96" s="447">
        <f t="shared" ref="D96:R96" si="53">IF($W90=1,D100-D93-D95,0)</f>
        <v>0</v>
      </c>
      <c r="E96" s="447"/>
      <c r="F96" s="447">
        <f t="shared" si="53"/>
        <v>0</v>
      </c>
      <c r="G96" s="447"/>
      <c r="H96" s="447">
        <f t="shared" si="53"/>
        <v>0</v>
      </c>
      <c r="I96" s="447"/>
      <c r="J96" s="447">
        <f t="shared" si="53"/>
        <v>0</v>
      </c>
      <c r="K96" s="447"/>
      <c r="L96" s="447">
        <f t="shared" si="53"/>
        <v>0</v>
      </c>
      <c r="M96" s="447"/>
      <c r="N96" s="447">
        <f t="shared" si="53"/>
        <v>0</v>
      </c>
      <c r="O96" s="447"/>
      <c r="P96" s="447">
        <f t="shared" si="53"/>
        <v>0</v>
      </c>
      <c r="Q96" s="447"/>
      <c r="R96" s="447">
        <f t="shared" si="53"/>
        <v>0</v>
      </c>
      <c r="S96" s="447"/>
      <c r="T96" s="413">
        <f t="shared" si="50"/>
        <v>0</v>
      </c>
      <c r="U96" s="414" t="e">
        <f t="shared" si="52"/>
        <v>#DIV/0!</v>
      </c>
    </row>
    <row r="97" spans="1:23" s="3" customFormat="1" ht="12.75" customHeight="1" x14ac:dyDescent="0.3">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50"/>
        <v>0</v>
      </c>
      <c r="U97" s="414" t="e">
        <f t="shared" si="52"/>
        <v>#DIV/0!</v>
      </c>
    </row>
    <row r="98" spans="1:23" ht="12.75" customHeight="1" x14ac:dyDescent="0.3">
      <c r="A98" s="416" t="str">
        <f>A$10</f>
        <v>Publiskās attiecināmās izmaksas</v>
      </c>
      <c r="B98" s="314">
        <f>SUM(B93:B97)</f>
        <v>0</v>
      </c>
      <c r="C98" s="314"/>
      <c r="D98" s="314">
        <f t="shared" ref="D98:R98" si="54">SUM(D93:D97)</f>
        <v>0</v>
      </c>
      <c r="E98" s="314"/>
      <c r="F98" s="314">
        <f t="shared" si="54"/>
        <v>0</v>
      </c>
      <c r="G98" s="314"/>
      <c r="H98" s="314">
        <f t="shared" si="54"/>
        <v>0</v>
      </c>
      <c r="I98" s="314"/>
      <c r="J98" s="314">
        <f t="shared" si="54"/>
        <v>0</v>
      </c>
      <c r="K98" s="314"/>
      <c r="L98" s="314">
        <f t="shared" si="54"/>
        <v>0</v>
      </c>
      <c r="M98" s="314"/>
      <c r="N98" s="314">
        <f t="shared" si="54"/>
        <v>0</v>
      </c>
      <c r="O98" s="314"/>
      <c r="P98" s="314">
        <f t="shared" si="54"/>
        <v>0</v>
      </c>
      <c r="Q98" s="314"/>
      <c r="R98" s="314">
        <f t="shared" si="54"/>
        <v>0</v>
      </c>
      <c r="S98" s="314"/>
      <c r="T98" s="417">
        <f t="shared" si="50"/>
        <v>0</v>
      </c>
      <c r="U98" s="414" t="e">
        <f t="shared" si="52"/>
        <v>#DIV/0!</v>
      </c>
    </row>
    <row r="99" spans="1:23" ht="12.75" customHeight="1" x14ac:dyDescent="0.3">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50"/>
        <v>0</v>
      </c>
      <c r="U99" s="414" t="e">
        <f t="shared" si="52"/>
        <v>#DIV/0!</v>
      </c>
    </row>
    <row r="100" spans="1:23" ht="12.75" customHeight="1" x14ac:dyDescent="0.3">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50"/>
        <v>0</v>
      </c>
      <c r="U100" s="414" t="e">
        <f t="shared" si="52"/>
        <v>#DIV/0!</v>
      </c>
    </row>
    <row r="101" spans="1:23" ht="12.75" customHeight="1" x14ac:dyDescent="0.3">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55">SUM(B101:R101)</f>
        <v>0</v>
      </c>
      <c r="U101" s="448" t="s">
        <v>317</v>
      </c>
    </row>
    <row r="102" spans="1:23" ht="12.75" customHeight="1" x14ac:dyDescent="0.3">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56">SUM(B102:R102)</f>
        <v>0</v>
      </c>
      <c r="U102" s="448" t="s">
        <v>317</v>
      </c>
    </row>
    <row r="103" spans="1:23" ht="12.75" customHeight="1" x14ac:dyDescent="0.3">
      <c r="A103" s="416" t="str">
        <f>A$15</f>
        <v>Neattiecināmās izmaksas kopā</v>
      </c>
      <c r="B103" s="314">
        <f>SUM(B101:B102)</f>
        <v>0</v>
      </c>
      <c r="C103" s="314"/>
      <c r="D103" s="314">
        <f t="shared" ref="D103:R103" si="57">SUM(D101:D102)</f>
        <v>0</v>
      </c>
      <c r="E103" s="314"/>
      <c r="F103" s="314">
        <f t="shared" si="57"/>
        <v>0</v>
      </c>
      <c r="G103" s="314"/>
      <c r="H103" s="314">
        <f t="shared" si="57"/>
        <v>0</v>
      </c>
      <c r="I103" s="314"/>
      <c r="J103" s="314">
        <f t="shared" si="57"/>
        <v>0</v>
      </c>
      <c r="K103" s="314"/>
      <c r="L103" s="314">
        <f t="shared" si="57"/>
        <v>0</v>
      </c>
      <c r="M103" s="314"/>
      <c r="N103" s="314">
        <f t="shared" si="57"/>
        <v>0</v>
      </c>
      <c r="O103" s="314"/>
      <c r="P103" s="314">
        <f t="shared" si="57"/>
        <v>0</v>
      </c>
      <c r="Q103" s="314"/>
      <c r="R103" s="314">
        <f t="shared" si="57"/>
        <v>0</v>
      </c>
      <c r="S103" s="314"/>
      <c r="T103" s="417">
        <f t="shared" si="56"/>
        <v>0</v>
      </c>
      <c r="U103" s="448" t="s">
        <v>317</v>
      </c>
    </row>
    <row r="104" spans="1:23" ht="12.75" customHeight="1" x14ac:dyDescent="0.3">
      <c r="A104" s="421" t="str">
        <f>A$16</f>
        <v>Kopējās izmaksas</v>
      </c>
      <c r="B104" s="422">
        <f>B100+B103</f>
        <v>0</v>
      </c>
      <c r="C104" s="422"/>
      <c r="D104" s="422">
        <f t="shared" ref="D104:R104" si="58">D100+D103</f>
        <v>0</v>
      </c>
      <c r="E104" s="422"/>
      <c r="F104" s="422">
        <f t="shared" si="58"/>
        <v>0</v>
      </c>
      <c r="G104" s="422"/>
      <c r="H104" s="422">
        <f t="shared" si="58"/>
        <v>0</v>
      </c>
      <c r="I104" s="422"/>
      <c r="J104" s="422">
        <f t="shared" si="58"/>
        <v>0</v>
      </c>
      <c r="K104" s="422"/>
      <c r="L104" s="422">
        <f t="shared" si="58"/>
        <v>0</v>
      </c>
      <c r="M104" s="422"/>
      <c r="N104" s="422">
        <f t="shared" si="58"/>
        <v>0</v>
      </c>
      <c r="O104" s="422"/>
      <c r="P104" s="422">
        <f t="shared" si="58"/>
        <v>0</v>
      </c>
      <c r="Q104" s="422"/>
      <c r="R104" s="422">
        <f t="shared" si="58"/>
        <v>0</v>
      </c>
      <c r="S104" s="422"/>
      <c r="T104" s="424">
        <f t="shared" si="56"/>
        <v>0</v>
      </c>
      <c r="U104" s="448" t="s">
        <v>317</v>
      </c>
    </row>
    <row r="105" spans="1:23" ht="12.75" customHeight="1" x14ac:dyDescent="0.3">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x14ac:dyDescent="0.3">
      <c r="A106" s="450" t="s">
        <v>329</v>
      </c>
      <c r="B106" s="438">
        <f>'1.2.1.B. Partneris-1'!C3</f>
        <v>0</v>
      </c>
      <c r="C106" s="439"/>
      <c r="D106" s="439"/>
      <c r="E106" s="439"/>
      <c r="F106" s="438">
        <f>'1.2.1.B. Partneris-1'!H3</f>
        <v>0</v>
      </c>
      <c r="G106" s="439"/>
      <c r="H106" s="440"/>
      <c r="I106" s="439"/>
      <c r="J106" s="440" t="s">
        <v>324</v>
      </c>
      <c r="K106" s="439"/>
      <c r="L106" s="442">
        <f>'11. DL 4.pielikums'!$E$43</f>
        <v>0</v>
      </c>
      <c r="M106" s="439"/>
      <c r="N106" s="443" t="s">
        <v>331</v>
      </c>
      <c r="O106" s="439"/>
      <c r="P106" s="440"/>
      <c r="Q106" s="439"/>
      <c r="R106" s="440"/>
      <c r="S106" s="439"/>
      <c r="T106" s="440"/>
      <c r="U106" s="440"/>
      <c r="W106" s="4">
        <f>IF(F106=Dati!$J$3,1,IF(F106=Dati!$J$4,2,IF(F106=Dati!$J$5,3,0)))</f>
        <v>0</v>
      </c>
    </row>
    <row r="107" spans="1:23" ht="12.75" customHeight="1" x14ac:dyDescent="0.3">
      <c r="A107" s="409" t="s">
        <v>309</v>
      </c>
      <c r="B107" s="410">
        <f>B$3</f>
        <v>2024</v>
      </c>
      <c r="C107" s="410"/>
      <c r="D107" s="410">
        <f>D$3</f>
        <v>2025</v>
      </c>
      <c r="E107" s="410"/>
      <c r="F107" s="410">
        <f>F$3</f>
        <v>2026</v>
      </c>
      <c r="G107" s="410"/>
      <c r="H107" s="410">
        <f>H$3</f>
        <v>2027</v>
      </c>
      <c r="I107" s="410"/>
      <c r="J107" s="410">
        <f>J$3</f>
        <v>2028</v>
      </c>
      <c r="K107" s="410"/>
      <c r="L107" s="410">
        <f>L$3</f>
        <v>2029</v>
      </c>
      <c r="M107" s="410"/>
      <c r="N107" s="410" t="str">
        <f>N$3</f>
        <v>X</v>
      </c>
      <c r="O107" s="410"/>
      <c r="P107" s="410" t="str">
        <f>P$3</f>
        <v>X</v>
      </c>
      <c r="Q107" s="410"/>
      <c r="R107" s="410" t="str">
        <f>R$3</f>
        <v>X</v>
      </c>
      <c r="S107" s="410"/>
      <c r="T107" s="410"/>
      <c r="U107" s="410"/>
    </row>
    <row r="108" spans="1:23" x14ac:dyDescent="0.3">
      <c r="A108" s="444"/>
      <c r="B108" s="411" t="s">
        <v>310</v>
      </c>
      <c r="C108" s="411"/>
      <c r="D108" s="411" t="s">
        <v>310</v>
      </c>
      <c r="E108" s="411"/>
      <c r="F108" s="411" t="s">
        <v>310</v>
      </c>
      <c r="G108" s="411"/>
      <c r="H108" s="411" t="s">
        <v>310</v>
      </c>
      <c r="I108" s="411"/>
      <c r="J108" s="411" t="s">
        <v>310</v>
      </c>
      <c r="K108" s="411"/>
      <c r="L108" s="411" t="s">
        <v>310</v>
      </c>
      <c r="M108" s="411"/>
      <c r="N108" s="411" t="s">
        <v>310</v>
      </c>
      <c r="O108" s="411"/>
      <c r="P108" s="411" t="s">
        <v>310</v>
      </c>
      <c r="Q108" s="411"/>
      <c r="R108" s="411" t="s">
        <v>310</v>
      </c>
      <c r="S108" s="411"/>
      <c r="T108" s="411" t="s">
        <v>190</v>
      </c>
      <c r="U108" s="411" t="s">
        <v>134</v>
      </c>
    </row>
    <row r="109" spans="1:23" ht="12.75" customHeight="1" x14ac:dyDescent="0.3">
      <c r="A109" s="445" t="str">
        <f>A$5</f>
        <v>Eiropas Reģionālās attīstības fonds</v>
      </c>
      <c r="B109" s="446">
        <f>B116*$L$106</f>
        <v>0</v>
      </c>
      <c r="C109" s="446"/>
      <c r="D109" s="446">
        <f t="shared" ref="D109:R109" si="59">D116*$L$106</f>
        <v>0</v>
      </c>
      <c r="E109" s="446"/>
      <c r="F109" s="446">
        <f t="shared" si="59"/>
        <v>0</v>
      </c>
      <c r="G109" s="446"/>
      <c r="H109" s="446">
        <f>H116*$L$106</f>
        <v>0</v>
      </c>
      <c r="I109" s="446"/>
      <c r="J109" s="446">
        <f t="shared" si="59"/>
        <v>0</v>
      </c>
      <c r="K109" s="446"/>
      <c r="L109" s="446">
        <f t="shared" si="59"/>
        <v>0</v>
      </c>
      <c r="M109" s="446"/>
      <c r="N109" s="446">
        <f t="shared" si="59"/>
        <v>0</v>
      </c>
      <c r="O109" s="446"/>
      <c r="P109" s="446">
        <f t="shared" si="59"/>
        <v>0</v>
      </c>
      <c r="Q109" s="446"/>
      <c r="R109" s="446">
        <f t="shared" si="59"/>
        <v>0</v>
      </c>
      <c r="S109" s="446"/>
      <c r="T109" s="413">
        <f t="shared" ref="T109:T115" si="60">SUM(B109:R109)</f>
        <v>0</v>
      </c>
      <c r="U109" s="414" t="e">
        <f>T109/$T$116</f>
        <v>#DIV/0!</v>
      </c>
    </row>
    <row r="110" spans="1:23" ht="12.75" customHeight="1" x14ac:dyDescent="0.3">
      <c r="A110" s="415" t="str">
        <f>A$6</f>
        <v>Attiecināmais valsts budžeta finansējums</v>
      </c>
      <c r="B110" s="446">
        <f>IF($W106=2,B116-B109,0)</f>
        <v>0</v>
      </c>
      <c r="C110" s="446"/>
      <c r="D110" s="446">
        <f t="shared" ref="D110:R110" si="61">IF($W106=2,D116-D109,0)</f>
        <v>0</v>
      </c>
      <c r="E110" s="446"/>
      <c r="F110" s="446">
        <f t="shared" si="61"/>
        <v>0</v>
      </c>
      <c r="G110" s="446"/>
      <c r="H110" s="446">
        <f t="shared" si="61"/>
        <v>0</v>
      </c>
      <c r="I110" s="446"/>
      <c r="J110" s="446">
        <f t="shared" si="61"/>
        <v>0</v>
      </c>
      <c r="K110" s="446"/>
      <c r="L110" s="446">
        <f t="shared" si="61"/>
        <v>0</v>
      </c>
      <c r="M110" s="446"/>
      <c r="N110" s="446">
        <f t="shared" si="61"/>
        <v>0</v>
      </c>
      <c r="O110" s="446"/>
      <c r="P110" s="446">
        <f t="shared" si="61"/>
        <v>0</v>
      </c>
      <c r="Q110" s="446"/>
      <c r="R110" s="446">
        <f t="shared" si="61"/>
        <v>0</v>
      </c>
      <c r="S110" s="446"/>
      <c r="T110" s="413">
        <f t="shared" si="60"/>
        <v>0</v>
      </c>
      <c r="U110" s="414" t="e">
        <f t="shared" ref="U110:U116" si="62">T110/$T$116</f>
        <v>#DIV/0!</v>
      </c>
    </row>
    <row r="111" spans="1:23" ht="12.75" customHeight="1" x14ac:dyDescent="0.3">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60"/>
        <v>0</v>
      </c>
      <c r="U111" s="414" t="e">
        <f t="shared" si="62"/>
        <v>#DIV/0!</v>
      </c>
    </row>
    <row r="112" spans="1:23" ht="12.75" customHeight="1" x14ac:dyDescent="0.3">
      <c r="A112" s="415" t="str">
        <f>A$8</f>
        <v>Pašvaldības finansējums</v>
      </c>
      <c r="B112" s="447">
        <f>IF($W106=1,B116-B109-B111-B115,0)</f>
        <v>0</v>
      </c>
      <c r="C112" s="447"/>
      <c r="D112" s="447">
        <f t="shared" ref="D112:R112" si="63">IF($W106=1,D116-D109-D111-D115,0)</f>
        <v>0</v>
      </c>
      <c r="E112" s="447"/>
      <c r="F112" s="447">
        <f t="shared" si="63"/>
        <v>0</v>
      </c>
      <c r="G112" s="447"/>
      <c r="H112" s="447">
        <f t="shared" si="63"/>
        <v>0</v>
      </c>
      <c r="I112" s="447"/>
      <c r="J112" s="447">
        <f t="shared" si="63"/>
        <v>0</v>
      </c>
      <c r="K112" s="447"/>
      <c r="L112" s="447">
        <f t="shared" si="63"/>
        <v>0</v>
      </c>
      <c r="M112" s="447"/>
      <c r="N112" s="447">
        <f t="shared" si="63"/>
        <v>0</v>
      </c>
      <c r="O112" s="447"/>
      <c r="P112" s="447">
        <f t="shared" si="63"/>
        <v>0</v>
      </c>
      <c r="Q112" s="447"/>
      <c r="R112" s="447">
        <f t="shared" si="63"/>
        <v>0</v>
      </c>
      <c r="S112" s="447"/>
      <c r="T112" s="413">
        <f t="shared" si="60"/>
        <v>0</v>
      </c>
      <c r="U112" s="414" t="e">
        <f>T112/$T$116</f>
        <v>#DIV/0!</v>
      </c>
    </row>
    <row r="113" spans="1:23" s="3" customFormat="1" ht="12.75" customHeight="1" x14ac:dyDescent="0.3">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60"/>
        <v>0</v>
      </c>
      <c r="U113" s="414" t="e">
        <f t="shared" si="62"/>
        <v>#DIV/0!</v>
      </c>
    </row>
    <row r="114" spans="1:23" ht="12.75" customHeight="1" x14ac:dyDescent="0.3">
      <c r="A114" s="416" t="str">
        <f>A$10</f>
        <v>Publiskās attiecināmās izmaksas</v>
      </c>
      <c r="B114" s="314">
        <f>SUM(B109:B113)</f>
        <v>0</v>
      </c>
      <c r="C114" s="314"/>
      <c r="D114" s="314">
        <f t="shared" ref="D114:R114" si="64">SUM(D109:D113)</f>
        <v>0</v>
      </c>
      <c r="E114" s="314"/>
      <c r="F114" s="314">
        <f t="shared" si="64"/>
        <v>0</v>
      </c>
      <c r="G114" s="314"/>
      <c r="H114" s="314">
        <f t="shared" si="64"/>
        <v>0</v>
      </c>
      <c r="I114" s="314"/>
      <c r="J114" s="314">
        <f t="shared" si="64"/>
        <v>0</v>
      </c>
      <c r="K114" s="314"/>
      <c r="L114" s="314">
        <f t="shared" si="64"/>
        <v>0</v>
      </c>
      <c r="M114" s="314"/>
      <c r="N114" s="314">
        <f t="shared" si="64"/>
        <v>0</v>
      </c>
      <c r="O114" s="314"/>
      <c r="P114" s="314">
        <f t="shared" si="64"/>
        <v>0</v>
      </c>
      <c r="Q114" s="314"/>
      <c r="R114" s="314">
        <f t="shared" si="64"/>
        <v>0</v>
      </c>
      <c r="S114" s="314"/>
      <c r="T114" s="417">
        <f t="shared" si="60"/>
        <v>0</v>
      </c>
      <c r="U114" s="414" t="e">
        <f t="shared" si="62"/>
        <v>#DIV/0!</v>
      </c>
    </row>
    <row r="115" spans="1:23" ht="12.75" customHeight="1" x14ac:dyDescent="0.3">
      <c r="A115" s="415" t="str">
        <f>A$11</f>
        <v>Privātās attiecināmās izmaksas</v>
      </c>
      <c r="B115" s="447">
        <f>IF($W$106=1,B116*'11. DL 4.pielikums'!$G$35-'9. DL PI Fin.plans'!B116*$L$106,B116-B109-B110-B111-B112-B113)</f>
        <v>0</v>
      </c>
      <c r="C115" s="447"/>
      <c r="D115" s="447">
        <f>IF($W$106=1,D116*'11. DL 4.pielikums'!$G$35-'9. DL PI Fin.plans'!D116*$L$106,D116-D109-D110-D111-D112-D113)</f>
        <v>0</v>
      </c>
      <c r="E115" s="447"/>
      <c r="F115" s="447">
        <f>IF($W$106=1,F116*'11. DL 4.pielikums'!$G$35-'9. DL PI Fin.plans'!F116*$L$106,F116-F109-F110-F111-F112-F113)</f>
        <v>0</v>
      </c>
      <c r="G115" s="447"/>
      <c r="H115" s="447">
        <f>IF($W$106=1,H116*'11. DL 4.pielikums'!$G$35-'9. DL PI Fin.plans'!H116*$L$106,H116-H109-H110-H111-H112-H113)</f>
        <v>0</v>
      </c>
      <c r="I115" s="447"/>
      <c r="J115" s="447">
        <f>IF($W$106=1,J116*'11. DL 4.pielikums'!$G$35-'9. DL PI Fin.plans'!J116*$L$106,J116-J109-J110-J111-J112-J113)</f>
        <v>0</v>
      </c>
      <c r="K115" s="447"/>
      <c r="L115" s="447">
        <f>IF($W$106=1,L116*'11. DL 4.pielikums'!$G$35-'9. DL PI Fin.plans'!L116*$L$106,L116-L109-L110-L111-L112-L113)</f>
        <v>0</v>
      </c>
      <c r="M115" s="447"/>
      <c r="N115" s="447">
        <f>IF($W$106=1,N116*'11. DL 4.pielikums'!$G$35-'9. DL PI Fin.plans'!N116*$L$106,N116-N109-N110-N111-N112-N113)</f>
        <v>0</v>
      </c>
      <c r="O115" s="447"/>
      <c r="P115" s="447">
        <f>IF($W$106=1,P116*'11. DL 4.pielikums'!$G$35-'9. DL PI Fin.plans'!P116*$L$106,P116-P109-P110-P111-P112-P113)</f>
        <v>0</v>
      </c>
      <c r="Q115" s="447"/>
      <c r="R115" s="447">
        <f>IF($W$106=1,R116*'11. DL 4.pielikums'!$G$35-'9. DL PI Fin.plans'!R116*$L$106,R116-R109-R110-R111-R112-R113)</f>
        <v>0</v>
      </c>
      <c r="S115" s="447"/>
      <c r="T115" s="413">
        <f t="shared" si="60"/>
        <v>0</v>
      </c>
      <c r="U115" s="414" t="e">
        <f t="shared" si="62"/>
        <v>#DIV/0!</v>
      </c>
    </row>
    <row r="116" spans="1:23" ht="12.75" customHeight="1" x14ac:dyDescent="0.3">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62"/>
        <v>#DIV/0!</v>
      </c>
    </row>
    <row r="117" spans="1:23" ht="12.75" customHeight="1" x14ac:dyDescent="0.3">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65">SUM(B117:R117)</f>
        <v>0</v>
      </c>
      <c r="U117" s="448" t="s">
        <v>317</v>
      </c>
    </row>
    <row r="118" spans="1:23" ht="12.75" customHeight="1" x14ac:dyDescent="0.3">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65"/>
        <v>0</v>
      </c>
      <c r="U118" s="448" t="s">
        <v>317</v>
      </c>
    </row>
    <row r="119" spans="1:23" ht="12.75" customHeight="1" x14ac:dyDescent="0.3">
      <c r="A119" s="416" t="str">
        <f>A$15</f>
        <v>Neattiecināmās izmaksas kopā</v>
      </c>
      <c r="B119" s="314">
        <f>SUM(B117:B118)</f>
        <v>0</v>
      </c>
      <c r="C119" s="314"/>
      <c r="D119" s="314">
        <f t="shared" ref="D119:R119" si="66">SUM(D117:D118)</f>
        <v>0</v>
      </c>
      <c r="E119" s="314"/>
      <c r="F119" s="314">
        <f t="shared" si="66"/>
        <v>0</v>
      </c>
      <c r="G119" s="314"/>
      <c r="H119" s="314">
        <f t="shared" si="66"/>
        <v>0</v>
      </c>
      <c r="I119" s="314"/>
      <c r="J119" s="314">
        <f t="shared" si="66"/>
        <v>0</v>
      </c>
      <c r="K119" s="314"/>
      <c r="L119" s="314">
        <f t="shared" si="66"/>
        <v>0</v>
      </c>
      <c r="M119" s="314"/>
      <c r="N119" s="314">
        <f t="shared" si="66"/>
        <v>0</v>
      </c>
      <c r="O119" s="314"/>
      <c r="P119" s="314">
        <f t="shared" si="66"/>
        <v>0</v>
      </c>
      <c r="Q119" s="314"/>
      <c r="R119" s="314">
        <f t="shared" si="66"/>
        <v>0</v>
      </c>
      <c r="S119" s="314"/>
      <c r="T119" s="417">
        <f t="shared" si="65"/>
        <v>0</v>
      </c>
      <c r="U119" s="448" t="s">
        <v>317</v>
      </c>
    </row>
    <row r="120" spans="1:23" ht="12.75" customHeight="1" x14ac:dyDescent="0.3">
      <c r="A120" s="421" t="str">
        <f>A$16</f>
        <v>Kopējās izmaksas</v>
      </c>
      <c r="B120" s="422">
        <f>B116+B119</f>
        <v>0</v>
      </c>
      <c r="C120" s="422"/>
      <c r="D120" s="422">
        <f t="shared" ref="D120:R120" si="67">D116+D119</f>
        <v>0</v>
      </c>
      <c r="E120" s="422"/>
      <c r="F120" s="422">
        <f t="shared" si="67"/>
        <v>0</v>
      </c>
      <c r="G120" s="422"/>
      <c r="H120" s="422">
        <f t="shared" si="67"/>
        <v>0</v>
      </c>
      <c r="I120" s="422"/>
      <c r="J120" s="422">
        <f t="shared" si="67"/>
        <v>0</v>
      </c>
      <c r="K120" s="422"/>
      <c r="L120" s="422">
        <f t="shared" si="67"/>
        <v>0</v>
      </c>
      <c r="M120" s="422"/>
      <c r="N120" s="422">
        <f t="shared" si="67"/>
        <v>0</v>
      </c>
      <c r="O120" s="422"/>
      <c r="P120" s="422">
        <f t="shared" si="67"/>
        <v>0</v>
      </c>
      <c r="Q120" s="422"/>
      <c r="R120" s="422">
        <f t="shared" si="67"/>
        <v>0</v>
      </c>
      <c r="S120" s="422"/>
      <c r="T120" s="417">
        <f>SUM(B120:R120)</f>
        <v>0</v>
      </c>
      <c r="U120" s="448" t="s">
        <v>317</v>
      </c>
    </row>
    <row r="121" spans="1:23" ht="12.75" customHeight="1" x14ac:dyDescent="0.3">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x14ac:dyDescent="0.3">
      <c r="A122" s="450" t="s">
        <v>329</v>
      </c>
      <c r="B122" s="438">
        <f>'1.2.1.B. Partneris-1'!C3</f>
        <v>0</v>
      </c>
      <c r="C122" s="439"/>
      <c r="D122" s="439"/>
      <c r="E122" s="439"/>
      <c r="F122" s="438">
        <f>'1.2.1.B. Partneris-1'!H3</f>
        <v>0</v>
      </c>
      <c r="G122" s="439"/>
      <c r="H122" s="440"/>
      <c r="I122" s="439"/>
      <c r="J122" s="440" t="s">
        <v>324</v>
      </c>
      <c r="K122" s="439"/>
      <c r="L122" s="442">
        <f>'1.2.1.B. Partneris-1'!C14</f>
        <v>1</v>
      </c>
      <c r="M122" s="439"/>
      <c r="N122" s="443" t="s">
        <v>332</v>
      </c>
      <c r="O122" s="439"/>
      <c r="P122" s="440"/>
      <c r="Q122" s="439"/>
      <c r="R122" s="440"/>
      <c r="S122" s="439"/>
      <c r="T122" s="440"/>
      <c r="U122" s="440"/>
      <c r="W122" s="4">
        <f>IF(F122=Dati!$J$3,1,IF(F122=Dati!$J$4,2,IF(F122=Dati!$J$5,3,0)))</f>
        <v>0</v>
      </c>
    </row>
    <row r="123" spans="1:23" x14ac:dyDescent="0.3">
      <c r="A123" s="409" t="s">
        <v>309</v>
      </c>
      <c r="B123" s="410">
        <f>B$3</f>
        <v>2024</v>
      </c>
      <c r="C123" s="410"/>
      <c r="D123" s="410">
        <f>D$3</f>
        <v>2025</v>
      </c>
      <c r="E123" s="410"/>
      <c r="F123" s="410">
        <f>F$3</f>
        <v>2026</v>
      </c>
      <c r="G123" s="410"/>
      <c r="H123" s="410">
        <f>H$3</f>
        <v>2027</v>
      </c>
      <c r="I123" s="410"/>
      <c r="J123" s="410">
        <f>J$3</f>
        <v>2028</v>
      </c>
      <c r="K123" s="410"/>
      <c r="L123" s="410">
        <f>L$3</f>
        <v>2029</v>
      </c>
      <c r="M123" s="410"/>
      <c r="N123" s="410" t="str">
        <f>N$3</f>
        <v>X</v>
      </c>
      <c r="O123" s="410"/>
      <c r="P123" s="410" t="str">
        <f>P$3</f>
        <v>X</v>
      </c>
      <c r="Q123" s="410"/>
      <c r="R123" s="410" t="str">
        <f>R$3</f>
        <v>X</v>
      </c>
      <c r="S123" s="410"/>
      <c r="T123" s="410"/>
      <c r="U123" s="410"/>
    </row>
    <row r="124" spans="1:23" x14ac:dyDescent="0.3">
      <c r="A124" s="444"/>
      <c r="B124" s="411" t="s">
        <v>310</v>
      </c>
      <c r="C124" s="411"/>
      <c r="D124" s="411" t="s">
        <v>310</v>
      </c>
      <c r="E124" s="411"/>
      <c r="F124" s="411" t="s">
        <v>310</v>
      </c>
      <c r="G124" s="411"/>
      <c r="H124" s="411" t="s">
        <v>310</v>
      </c>
      <c r="I124" s="411"/>
      <c r="J124" s="411" t="s">
        <v>310</v>
      </c>
      <c r="K124" s="411"/>
      <c r="L124" s="411" t="s">
        <v>310</v>
      </c>
      <c r="M124" s="411"/>
      <c r="N124" s="411" t="s">
        <v>310</v>
      </c>
      <c r="O124" s="411"/>
      <c r="P124" s="411" t="s">
        <v>310</v>
      </c>
      <c r="Q124" s="411"/>
      <c r="R124" s="411" t="s">
        <v>310</v>
      </c>
      <c r="S124" s="411"/>
      <c r="T124" s="411" t="s">
        <v>190</v>
      </c>
      <c r="U124" s="411" t="s">
        <v>134</v>
      </c>
    </row>
    <row r="125" spans="1:23" ht="12.75" customHeight="1" x14ac:dyDescent="0.3">
      <c r="A125" s="445" t="str">
        <f>A$5</f>
        <v>Eiropas Reģionālās attīstības fonds</v>
      </c>
      <c r="B125" s="446">
        <f>B132*$L$122</f>
        <v>0</v>
      </c>
      <c r="C125" s="446"/>
      <c r="D125" s="446">
        <f t="shared" ref="D125:R125" si="68">D132*$L$122</f>
        <v>0</v>
      </c>
      <c r="E125" s="446"/>
      <c r="F125" s="446">
        <f t="shared" si="68"/>
        <v>0</v>
      </c>
      <c r="G125" s="446"/>
      <c r="H125" s="446">
        <f t="shared" si="68"/>
        <v>0</v>
      </c>
      <c r="I125" s="446"/>
      <c r="J125" s="446">
        <f t="shared" si="68"/>
        <v>0</v>
      </c>
      <c r="K125" s="446"/>
      <c r="L125" s="446">
        <f t="shared" si="68"/>
        <v>0</v>
      </c>
      <c r="M125" s="446"/>
      <c r="N125" s="446">
        <f t="shared" si="68"/>
        <v>0</v>
      </c>
      <c r="O125" s="446"/>
      <c r="P125" s="446">
        <f t="shared" si="68"/>
        <v>0</v>
      </c>
      <c r="Q125" s="446"/>
      <c r="R125" s="446">
        <f t="shared" si="68"/>
        <v>0</v>
      </c>
      <c r="S125" s="446"/>
      <c r="T125" s="413">
        <f t="shared" ref="T125:T131" si="69">SUM(B125:R125)</f>
        <v>0</v>
      </c>
      <c r="U125" s="414" t="e">
        <f>T125/$T$132</f>
        <v>#DIV/0!</v>
      </c>
    </row>
    <row r="126" spans="1:23" ht="12.75" customHeight="1" x14ac:dyDescent="0.3">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69"/>
        <v>0</v>
      </c>
      <c r="U126" s="414" t="e">
        <f t="shared" ref="U126:U132" si="70">T126/$T$132</f>
        <v>#DIV/0!</v>
      </c>
    </row>
    <row r="127" spans="1:23" ht="12.75" customHeight="1" x14ac:dyDescent="0.3">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69"/>
        <v>0</v>
      </c>
      <c r="U127" s="414" t="e">
        <f t="shared" si="70"/>
        <v>#DIV/0!</v>
      </c>
    </row>
    <row r="128" spans="1:23" ht="12.75" customHeight="1" x14ac:dyDescent="0.3">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69"/>
        <v>0</v>
      </c>
      <c r="U128" s="414" t="e">
        <f t="shared" si="70"/>
        <v>#DIV/0!</v>
      </c>
    </row>
    <row r="129" spans="1:24" s="3" customFormat="1" ht="12.75" customHeight="1" x14ac:dyDescent="0.3">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69"/>
        <v>0</v>
      </c>
      <c r="U129" s="414" t="e">
        <f t="shared" si="70"/>
        <v>#DIV/0!</v>
      </c>
    </row>
    <row r="130" spans="1:24" ht="12.75" customHeight="1" x14ac:dyDescent="0.3">
      <c r="A130" s="416" t="str">
        <f>A$10</f>
        <v>Publiskās attiecināmās izmaksas</v>
      </c>
      <c r="B130" s="314">
        <f>SUM(B125:B129)</f>
        <v>0</v>
      </c>
      <c r="C130" s="314"/>
      <c r="D130" s="314">
        <f t="shared" ref="D130:R130" si="71">SUM(D125:D129)</f>
        <v>0</v>
      </c>
      <c r="E130" s="314"/>
      <c r="F130" s="314">
        <f t="shared" si="71"/>
        <v>0</v>
      </c>
      <c r="G130" s="314"/>
      <c r="H130" s="314">
        <f t="shared" si="71"/>
        <v>0</v>
      </c>
      <c r="I130" s="314"/>
      <c r="J130" s="314">
        <f t="shared" si="71"/>
        <v>0</v>
      </c>
      <c r="K130" s="314"/>
      <c r="L130" s="314">
        <f t="shared" si="71"/>
        <v>0</v>
      </c>
      <c r="M130" s="314"/>
      <c r="N130" s="314">
        <f t="shared" si="71"/>
        <v>0</v>
      </c>
      <c r="O130" s="314"/>
      <c r="P130" s="314">
        <f t="shared" si="71"/>
        <v>0</v>
      </c>
      <c r="Q130" s="314"/>
      <c r="R130" s="314">
        <f t="shared" si="71"/>
        <v>0</v>
      </c>
      <c r="S130" s="314"/>
      <c r="T130" s="417">
        <f t="shared" si="69"/>
        <v>0</v>
      </c>
      <c r="U130" s="414" t="e">
        <f t="shared" si="70"/>
        <v>#DIV/0!</v>
      </c>
    </row>
    <row r="131" spans="1:24" ht="12.75" customHeight="1" x14ac:dyDescent="0.3">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69"/>
        <v>0</v>
      </c>
      <c r="U131" s="414" t="e">
        <f t="shared" si="70"/>
        <v>#DIV/0!</v>
      </c>
    </row>
    <row r="132" spans="1:24" ht="12.75" customHeight="1" x14ac:dyDescent="0.3">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70"/>
        <v>#DIV/0!</v>
      </c>
    </row>
    <row r="133" spans="1:24" ht="12.75" customHeight="1" x14ac:dyDescent="0.3">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72">SUM(B133:R133)</f>
        <v>0</v>
      </c>
      <c r="U133" s="448" t="s">
        <v>317</v>
      </c>
    </row>
    <row r="134" spans="1:24" ht="12.75" customHeight="1" x14ac:dyDescent="0.3">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72"/>
        <v>0</v>
      </c>
      <c r="U134" s="448" t="s">
        <v>317</v>
      </c>
    </row>
    <row r="135" spans="1:24" ht="12.75" customHeight="1" x14ac:dyDescent="0.3">
      <c r="A135" s="416" t="str">
        <f>A$15</f>
        <v>Neattiecināmās izmaksas kopā</v>
      </c>
      <c r="B135" s="314">
        <f>SUM(B133:B134)</f>
        <v>0</v>
      </c>
      <c r="C135" s="314"/>
      <c r="D135" s="314">
        <f t="shared" ref="D135:R135" si="73">SUM(D133:D134)</f>
        <v>0</v>
      </c>
      <c r="E135" s="314"/>
      <c r="F135" s="314">
        <f t="shared" si="73"/>
        <v>0</v>
      </c>
      <c r="G135" s="314"/>
      <c r="H135" s="314">
        <f t="shared" si="73"/>
        <v>0</v>
      </c>
      <c r="I135" s="314"/>
      <c r="J135" s="314">
        <f t="shared" si="73"/>
        <v>0</v>
      </c>
      <c r="K135" s="314"/>
      <c r="L135" s="314">
        <f t="shared" si="73"/>
        <v>0</v>
      </c>
      <c r="M135" s="314"/>
      <c r="N135" s="314">
        <f t="shared" si="73"/>
        <v>0</v>
      </c>
      <c r="O135" s="314"/>
      <c r="P135" s="314">
        <f t="shared" si="73"/>
        <v>0</v>
      </c>
      <c r="Q135" s="314"/>
      <c r="R135" s="314">
        <f t="shared" si="73"/>
        <v>0</v>
      </c>
      <c r="S135" s="314"/>
      <c r="T135" s="417">
        <f t="shared" si="72"/>
        <v>0</v>
      </c>
      <c r="U135" s="448" t="s">
        <v>317</v>
      </c>
    </row>
    <row r="136" spans="1:24" ht="12.75" customHeight="1" x14ac:dyDescent="0.3">
      <c r="A136" s="421" t="str">
        <f>A$16</f>
        <v>Kopējās izmaksas</v>
      </c>
      <c r="B136" s="422">
        <f>B132+B135</f>
        <v>0</v>
      </c>
      <c r="C136" s="422"/>
      <c r="D136" s="422">
        <f t="shared" ref="D136:R136" si="74">D132+D135</f>
        <v>0</v>
      </c>
      <c r="E136" s="422"/>
      <c r="F136" s="422">
        <f t="shared" si="74"/>
        <v>0</v>
      </c>
      <c r="G136" s="422"/>
      <c r="H136" s="422">
        <f t="shared" si="74"/>
        <v>0</v>
      </c>
      <c r="I136" s="422"/>
      <c r="J136" s="422">
        <f t="shared" si="74"/>
        <v>0</v>
      </c>
      <c r="K136" s="422"/>
      <c r="L136" s="422">
        <f t="shared" si="74"/>
        <v>0</v>
      </c>
      <c r="M136" s="422"/>
      <c r="N136" s="422">
        <f t="shared" si="74"/>
        <v>0</v>
      </c>
      <c r="O136" s="422"/>
      <c r="P136" s="422">
        <f t="shared" si="74"/>
        <v>0</v>
      </c>
      <c r="Q136" s="422"/>
      <c r="R136" s="422">
        <f t="shared" si="74"/>
        <v>0</v>
      </c>
      <c r="S136" s="422"/>
      <c r="T136" s="417">
        <f>SUM(B136:R136)</f>
        <v>0</v>
      </c>
      <c r="U136" s="448" t="s">
        <v>317</v>
      </c>
    </row>
    <row r="137" spans="1:24" ht="12.75" customHeight="1" x14ac:dyDescent="0.3">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x14ac:dyDescent="0.3">
      <c r="A138" s="450" t="s">
        <v>329</v>
      </c>
      <c r="B138" s="438">
        <f>'1.2.1.C. Partneris-1'!C3</f>
        <v>0</v>
      </c>
      <c r="C138" s="439"/>
      <c r="D138" s="439"/>
      <c r="E138" s="439"/>
      <c r="F138" s="438">
        <f>'1.2.1.C. Partneris-1'!H3</f>
        <v>0</v>
      </c>
      <c r="G138" s="439"/>
      <c r="H138" s="440"/>
      <c r="I138" s="439"/>
      <c r="J138" s="440" t="s">
        <v>324</v>
      </c>
      <c r="K138" s="439"/>
      <c r="L138" s="442">
        <f>'1.2.1.C. Partneris-1'!C24</f>
        <v>0.85</v>
      </c>
      <c r="M138" s="439"/>
      <c r="N138" s="443" t="s">
        <v>333</v>
      </c>
      <c r="O138" s="439"/>
      <c r="P138" s="440"/>
      <c r="Q138" s="439"/>
      <c r="R138" s="440"/>
      <c r="S138" s="439"/>
      <c r="T138" s="440"/>
      <c r="U138" s="440"/>
      <c r="W138" s="4">
        <f>IF(F138=Dati!$J$3,1,IF(F138=Dati!$J$4,2,IF(F138=Dati!$J$5,3,0)))</f>
        <v>0</v>
      </c>
      <c r="X138" s="4">
        <f>'1.2.1.C. Partneris-1'!AA3</f>
        <v>1</v>
      </c>
    </row>
    <row r="139" spans="1:24" x14ac:dyDescent="0.3">
      <c r="A139" s="409" t="s">
        <v>309</v>
      </c>
      <c r="B139" s="410">
        <f>B$3</f>
        <v>2024</v>
      </c>
      <c r="C139" s="410"/>
      <c r="D139" s="410">
        <f>D$3</f>
        <v>2025</v>
      </c>
      <c r="E139" s="410"/>
      <c r="F139" s="410">
        <f>F$3</f>
        <v>2026</v>
      </c>
      <c r="G139" s="410"/>
      <c r="H139" s="410">
        <f>H$3</f>
        <v>2027</v>
      </c>
      <c r="I139" s="410"/>
      <c r="J139" s="410">
        <f>J$3</f>
        <v>2028</v>
      </c>
      <c r="K139" s="410"/>
      <c r="L139" s="410">
        <f>L$3</f>
        <v>2029</v>
      </c>
      <c r="M139" s="410"/>
      <c r="N139" s="410" t="str">
        <f>N$3</f>
        <v>X</v>
      </c>
      <c r="O139" s="410"/>
      <c r="P139" s="410" t="str">
        <f>P$3</f>
        <v>X</v>
      </c>
      <c r="Q139" s="410"/>
      <c r="R139" s="410" t="str">
        <f>R$3</f>
        <v>X</v>
      </c>
      <c r="S139" s="410"/>
      <c r="T139" s="410"/>
      <c r="U139" s="410"/>
    </row>
    <row r="140" spans="1:24" x14ac:dyDescent="0.3">
      <c r="A140" s="444"/>
      <c r="B140" s="411" t="s">
        <v>310</v>
      </c>
      <c r="C140" s="411"/>
      <c r="D140" s="411" t="s">
        <v>310</v>
      </c>
      <c r="E140" s="411"/>
      <c r="F140" s="411" t="s">
        <v>310</v>
      </c>
      <c r="G140" s="411"/>
      <c r="H140" s="411" t="s">
        <v>310</v>
      </c>
      <c r="I140" s="411"/>
      <c r="J140" s="411" t="s">
        <v>310</v>
      </c>
      <c r="K140" s="411"/>
      <c r="L140" s="411" t="s">
        <v>310</v>
      </c>
      <c r="M140" s="411"/>
      <c r="N140" s="411" t="s">
        <v>310</v>
      </c>
      <c r="O140" s="411"/>
      <c r="P140" s="411" t="s">
        <v>310</v>
      </c>
      <c r="Q140" s="411"/>
      <c r="R140" s="411" t="s">
        <v>310</v>
      </c>
      <c r="S140" s="411"/>
      <c r="T140" s="411" t="s">
        <v>190</v>
      </c>
      <c r="U140" s="411" t="s">
        <v>134</v>
      </c>
    </row>
    <row r="141" spans="1:24" ht="12.75" customHeight="1" x14ac:dyDescent="0.3">
      <c r="A141" s="445" t="str">
        <f>A$5</f>
        <v>Eiropas Reģionālās attīstības fonds</v>
      </c>
      <c r="B141" s="446">
        <f>(B148*$L$138)-B153</f>
        <v>0</v>
      </c>
      <c r="C141" s="446"/>
      <c r="D141" s="446">
        <f t="shared" ref="D141:R141" si="75">(D148*$L$138)-D153</f>
        <v>0</v>
      </c>
      <c r="E141" s="446"/>
      <c r="F141" s="446">
        <f t="shared" si="75"/>
        <v>0</v>
      </c>
      <c r="G141" s="446"/>
      <c r="H141" s="446">
        <f t="shared" si="75"/>
        <v>0</v>
      </c>
      <c r="I141" s="446"/>
      <c r="J141" s="446">
        <f t="shared" si="75"/>
        <v>0</v>
      </c>
      <c r="K141" s="446"/>
      <c r="L141" s="446">
        <f t="shared" si="75"/>
        <v>0</v>
      </c>
      <c r="M141" s="446"/>
      <c r="N141" s="446">
        <f t="shared" si="75"/>
        <v>0</v>
      </c>
      <c r="O141" s="446"/>
      <c r="P141" s="446">
        <f t="shared" si="75"/>
        <v>0</v>
      </c>
      <c r="Q141" s="446"/>
      <c r="R141" s="446">
        <f t="shared" si="75"/>
        <v>0</v>
      </c>
      <c r="S141" s="446"/>
      <c r="T141" s="413">
        <f>SUM(B141:R141)</f>
        <v>0</v>
      </c>
      <c r="U141" s="414" t="e">
        <f>T141/$T$148</f>
        <v>#DIV/0!</v>
      </c>
    </row>
    <row r="142" spans="1:24" ht="12.75" customHeight="1" x14ac:dyDescent="0.3">
      <c r="A142" s="415" t="str">
        <f>A$6</f>
        <v>Attiecināmais valsts budžeta finansējums</v>
      </c>
      <c r="B142" s="446">
        <f>IF($W138=2,B148-B141,0)</f>
        <v>0</v>
      </c>
      <c r="C142" s="446"/>
      <c r="D142" s="446">
        <f t="shared" ref="D142:R142" si="76">IF($W138=2,D148-D141,0)</f>
        <v>0</v>
      </c>
      <c r="E142" s="446"/>
      <c r="F142" s="446">
        <f t="shared" si="76"/>
        <v>0</v>
      </c>
      <c r="G142" s="446"/>
      <c r="H142" s="446">
        <f t="shared" si="76"/>
        <v>0</v>
      </c>
      <c r="I142" s="446"/>
      <c r="J142" s="446">
        <f t="shared" si="76"/>
        <v>0</v>
      </c>
      <c r="K142" s="446"/>
      <c r="L142" s="446">
        <f t="shared" si="76"/>
        <v>0</v>
      </c>
      <c r="M142" s="446"/>
      <c r="N142" s="446">
        <f t="shared" si="76"/>
        <v>0</v>
      </c>
      <c r="O142" s="446"/>
      <c r="P142" s="446">
        <f t="shared" si="76"/>
        <v>0</v>
      </c>
      <c r="Q142" s="446"/>
      <c r="R142" s="446">
        <f t="shared" si="76"/>
        <v>0</v>
      </c>
      <c r="S142" s="446"/>
      <c r="T142" s="413">
        <f t="shared" ref="T142:T147" si="77">SUM(B142:R142)</f>
        <v>0</v>
      </c>
      <c r="U142" s="414" t="e">
        <f t="shared" ref="U142:U147" si="78">T142/$T$148</f>
        <v>#DIV/0!</v>
      </c>
    </row>
    <row r="143" spans="1:24" ht="12.75" customHeight="1" x14ac:dyDescent="0.3">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77"/>
        <v>0</v>
      </c>
      <c r="U143" s="414" t="e">
        <f t="shared" si="78"/>
        <v>#DIV/0!</v>
      </c>
    </row>
    <row r="144" spans="1:24" ht="12.75" customHeight="1" x14ac:dyDescent="0.3">
      <c r="A144" s="415" t="str">
        <f>A$8</f>
        <v>Pašvaldības finansējums</v>
      </c>
      <c r="B144" s="447">
        <f>IF($W138=1,B148-B141-B143-B147-B145,0)</f>
        <v>0</v>
      </c>
      <c r="C144" s="447"/>
      <c r="D144" s="447">
        <f t="shared" ref="D144:R144" si="79">IF($W138=1,D148-D141-D143-D147-D145,0)</f>
        <v>0</v>
      </c>
      <c r="E144" s="447"/>
      <c r="F144" s="447">
        <f t="shared" si="79"/>
        <v>0</v>
      </c>
      <c r="G144" s="447"/>
      <c r="H144" s="447">
        <f t="shared" si="79"/>
        <v>0</v>
      </c>
      <c r="I144" s="447"/>
      <c r="J144" s="447">
        <f t="shared" si="79"/>
        <v>0</v>
      </c>
      <c r="K144" s="447"/>
      <c r="L144" s="447">
        <f t="shared" si="79"/>
        <v>0</v>
      </c>
      <c r="M144" s="447"/>
      <c r="N144" s="447">
        <f t="shared" si="79"/>
        <v>0</v>
      </c>
      <c r="O144" s="447"/>
      <c r="P144" s="447">
        <f t="shared" si="79"/>
        <v>0</v>
      </c>
      <c r="Q144" s="447"/>
      <c r="R144" s="447">
        <f t="shared" si="79"/>
        <v>0</v>
      </c>
      <c r="S144" s="447"/>
      <c r="T144" s="413">
        <f t="shared" si="77"/>
        <v>0</v>
      </c>
      <c r="U144" s="414" t="e">
        <f t="shared" si="78"/>
        <v>#DIV/0!</v>
      </c>
    </row>
    <row r="145" spans="1:23" s="3" customFormat="1" ht="12.75" customHeight="1" x14ac:dyDescent="0.3">
      <c r="A145" s="415" t="str">
        <f>A$9</f>
        <v>Cits publiskais finansējums</v>
      </c>
      <c r="B145" s="447">
        <f>IF($X$138=2,B148*(1-$L$138),0)</f>
        <v>0</v>
      </c>
      <c r="C145" s="447"/>
      <c r="D145" s="447">
        <f t="shared" ref="D145:R145" si="80">IF($X$138=2,D148*(1-$L$138),0)</f>
        <v>0</v>
      </c>
      <c r="E145" s="447"/>
      <c r="F145" s="447">
        <f t="shared" si="80"/>
        <v>0</v>
      </c>
      <c r="G145" s="447"/>
      <c r="H145" s="447">
        <f t="shared" si="80"/>
        <v>0</v>
      </c>
      <c r="I145" s="447"/>
      <c r="J145" s="447">
        <f t="shared" si="80"/>
        <v>0</v>
      </c>
      <c r="K145" s="447"/>
      <c r="L145" s="447">
        <f t="shared" si="80"/>
        <v>0</v>
      </c>
      <c r="M145" s="447"/>
      <c r="N145" s="447">
        <f t="shared" si="80"/>
        <v>0</v>
      </c>
      <c r="O145" s="447"/>
      <c r="P145" s="447">
        <f t="shared" si="80"/>
        <v>0</v>
      </c>
      <c r="Q145" s="447"/>
      <c r="R145" s="447">
        <f t="shared" si="80"/>
        <v>0</v>
      </c>
      <c r="S145" s="447"/>
      <c r="T145" s="413">
        <f t="shared" si="77"/>
        <v>0</v>
      </c>
      <c r="U145" s="414" t="e">
        <f t="shared" si="78"/>
        <v>#DIV/0!</v>
      </c>
    </row>
    <row r="146" spans="1:23" ht="12.75" customHeight="1" x14ac:dyDescent="0.3">
      <c r="A146" s="416" t="str">
        <f>A$10</f>
        <v>Publiskās attiecināmās izmaksas</v>
      </c>
      <c r="B146" s="314">
        <f>SUM(B141:B145)</f>
        <v>0</v>
      </c>
      <c r="C146" s="314"/>
      <c r="D146" s="314">
        <f t="shared" ref="D146:R146" si="81">SUM(D141:D145)</f>
        <v>0</v>
      </c>
      <c r="E146" s="314"/>
      <c r="F146" s="314">
        <f t="shared" si="81"/>
        <v>0</v>
      </c>
      <c r="G146" s="314"/>
      <c r="H146" s="314">
        <f t="shared" si="81"/>
        <v>0</v>
      </c>
      <c r="I146" s="314"/>
      <c r="J146" s="314">
        <f t="shared" si="81"/>
        <v>0</v>
      </c>
      <c r="K146" s="314"/>
      <c r="L146" s="314">
        <f t="shared" si="81"/>
        <v>0</v>
      </c>
      <c r="M146" s="314"/>
      <c r="N146" s="314">
        <f t="shared" si="81"/>
        <v>0</v>
      </c>
      <c r="O146" s="314"/>
      <c r="P146" s="314">
        <f t="shared" si="81"/>
        <v>0</v>
      </c>
      <c r="Q146" s="314"/>
      <c r="R146" s="314">
        <f t="shared" si="81"/>
        <v>0</v>
      </c>
      <c r="S146" s="314"/>
      <c r="T146" s="417">
        <f t="shared" si="77"/>
        <v>0</v>
      </c>
      <c r="U146" s="414" t="e">
        <f>T146/$T$148</f>
        <v>#DIV/0!</v>
      </c>
    </row>
    <row r="147" spans="1:23" ht="12.75" customHeight="1" x14ac:dyDescent="0.3">
      <c r="A147" s="415" t="str">
        <f>A$11</f>
        <v>Privātās attiecināmās izmaksas</v>
      </c>
      <c r="B147" s="447" t="b">
        <f>IF($W$138=1,0,IF($W$138=3,IF($X$138=1,B148-B146,0)))</f>
        <v>0</v>
      </c>
      <c r="C147" s="447"/>
      <c r="D147" s="447" t="b">
        <f t="shared" ref="D147:R147" si="82">IF($W$138=1,0,IF($W$138=3,IF($X$138=1,D148-D146,0)))</f>
        <v>0</v>
      </c>
      <c r="E147" s="447"/>
      <c r="F147" s="447" t="b">
        <f t="shared" si="82"/>
        <v>0</v>
      </c>
      <c r="G147" s="447"/>
      <c r="H147" s="447" t="b">
        <f t="shared" si="82"/>
        <v>0</v>
      </c>
      <c r="I147" s="447"/>
      <c r="J147" s="447" t="b">
        <f t="shared" si="82"/>
        <v>0</v>
      </c>
      <c r="K147" s="447"/>
      <c r="L147" s="447" t="b">
        <f t="shared" si="82"/>
        <v>0</v>
      </c>
      <c r="M147" s="447"/>
      <c r="N147" s="447" t="b">
        <f t="shared" si="82"/>
        <v>0</v>
      </c>
      <c r="O147" s="447"/>
      <c r="P147" s="447" t="b">
        <f t="shared" si="82"/>
        <v>0</v>
      </c>
      <c r="Q147" s="447"/>
      <c r="R147" s="447" t="b">
        <f t="shared" si="82"/>
        <v>0</v>
      </c>
      <c r="S147" s="447"/>
      <c r="T147" s="413">
        <f t="shared" si="77"/>
        <v>0</v>
      </c>
      <c r="U147" s="414" t="e">
        <f t="shared" si="78"/>
        <v>#DIV/0!</v>
      </c>
    </row>
    <row r="148" spans="1:23" ht="12.75" customHeight="1" x14ac:dyDescent="0.3">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x14ac:dyDescent="0.3">
      <c r="A149" s="415" t="str">
        <f>A$13</f>
        <v>Publiskās neattiecināmās izmaksas</v>
      </c>
      <c r="B149" s="447" t="b">
        <f>IF($W138=1,B154,IF($W138=3,IF($X138=1,0,B154)))</f>
        <v>0</v>
      </c>
      <c r="C149" s="447"/>
      <c r="D149" s="447" t="b">
        <f t="shared" ref="D149:R149" si="83">IF($W138=1,D154,IF($W138=3,IF($X138=1,0,D154)))</f>
        <v>0</v>
      </c>
      <c r="E149" s="447"/>
      <c r="F149" s="447" t="b">
        <f t="shared" si="83"/>
        <v>0</v>
      </c>
      <c r="G149" s="447"/>
      <c r="H149" s="447" t="b">
        <f t="shared" si="83"/>
        <v>0</v>
      </c>
      <c r="I149" s="447"/>
      <c r="J149" s="447" t="b">
        <f t="shared" si="83"/>
        <v>0</v>
      </c>
      <c r="K149" s="447"/>
      <c r="L149" s="447" t="b">
        <f t="shared" si="83"/>
        <v>0</v>
      </c>
      <c r="M149" s="447"/>
      <c r="N149" s="447" t="b">
        <f t="shared" si="83"/>
        <v>0</v>
      </c>
      <c r="O149" s="447"/>
      <c r="P149" s="447" t="b">
        <f t="shared" si="83"/>
        <v>0</v>
      </c>
      <c r="Q149" s="447"/>
      <c r="R149" s="447" t="b">
        <f t="shared" si="83"/>
        <v>0</v>
      </c>
      <c r="S149" s="447"/>
      <c r="T149" s="413">
        <f t="shared" ref="T149:T151" si="84">SUM(B149:R149)</f>
        <v>0</v>
      </c>
      <c r="U149" s="448" t="s">
        <v>317</v>
      </c>
    </row>
    <row r="150" spans="1:23" ht="12.75" customHeight="1" x14ac:dyDescent="0.3">
      <c r="A150" s="415" t="str">
        <f>A$14</f>
        <v>Privātās neattiecināmās izmaksas</v>
      </c>
      <c r="B150" s="447">
        <f>IF($X138=2,0,IF($X138=1,B154,IF($W138=1,0,IF($W138=3,B154,0))))</f>
        <v>0</v>
      </c>
      <c r="C150" s="447"/>
      <c r="D150" s="447">
        <f t="shared" ref="D150:R150" si="85">IF($X138=2,0,IF($X138=1,D154,IF($W138=1,0,IF($W138=3,D154,0))))</f>
        <v>0</v>
      </c>
      <c r="E150" s="447"/>
      <c r="F150" s="447">
        <f t="shared" si="85"/>
        <v>0</v>
      </c>
      <c r="G150" s="447"/>
      <c r="H150" s="447">
        <f t="shared" si="85"/>
        <v>0</v>
      </c>
      <c r="I150" s="447"/>
      <c r="J150" s="447">
        <f t="shared" si="85"/>
        <v>0</v>
      </c>
      <c r="K150" s="447"/>
      <c r="L150" s="447">
        <f t="shared" si="85"/>
        <v>0</v>
      </c>
      <c r="M150" s="447"/>
      <c r="N150" s="447">
        <f t="shared" si="85"/>
        <v>0</v>
      </c>
      <c r="O150" s="447"/>
      <c r="P150" s="447">
        <f t="shared" si="85"/>
        <v>0</v>
      </c>
      <c r="Q150" s="447"/>
      <c r="R150" s="447">
        <f t="shared" si="85"/>
        <v>0</v>
      </c>
      <c r="S150" s="447"/>
      <c r="T150" s="413">
        <f t="shared" si="84"/>
        <v>0</v>
      </c>
      <c r="U150" s="448" t="s">
        <v>317</v>
      </c>
    </row>
    <row r="151" spans="1:23" ht="12.75" customHeight="1" x14ac:dyDescent="0.3">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84"/>
        <v>0</v>
      </c>
      <c r="U151" s="448" t="s">
        <v>317</v>
      </c>
    </row>
    <row r="152" spans="1:23" ht="12.75" customHeight="1" x14ac:dyDescent="0.3">
      <c r="A152" s="421" t="str">
        <f>A$16</f>
        <v>Kopējās izmaksas</v>
      </c>
      <c r="B152" s="422">
        <f>B148+B151</f>
        <v>0</v>
      </c>
      <c r="C152" s="422"/>
      <c r="D152" s="422">
        <f t="shared" ref="D152:R152" si="86">D148+D151</f>
        <v>0</v>
      </c>
      <c r="E152" s="422"/>
      <c r="F152" s="422">
        <f t="shared" si="86"/>
        <v>0</v>
      </c>
      <c r="G152" s="422"/>
      <c r="H152" s="422">
        <f t="shared" si="86"/>
        <v>0</v>
      </c>
      <c r="I152" s="422"/>
      <c r="J152" s="422">
        <f t="shared" si="86"/>
        <v>0</v>
      </c>
      <c r="K152" s="422"/>
      <c r="L152" s="422">
        <f t="shared" si="86"/>
        <v>0</v>
      </c>
      <c r="M152" s="422"/>
      <c r="N152" s="422">
        <f t="shared" si="86"/>
        <v>0</v>
      </c>
      <c r="O152" s="422"/>
      <c r="P152" s="422">
        <f t="shared" si="86"/>
        <v>0</v>
      </c>
      <c r="Q152" s="422"/>
      <c r="R152" s="422">
        <f t="shared" si="86"/>
        <v>0</v>
      </c>
      <c r="S152" s="422"/>
      <c r="T152" s="417">
        <f>SUM(B152:R152)</f>
        <v>0</v>
      </c>
      <c r="U152" s="448" t="s">
        <v>317</v>
      </c>
    </row>
    <row r="153" spans="1:23" x14ac:dyDescent="0.3">
      <c r="A153" s="451" t="s">
        <v>334</v>
      </c>
      <c r="B153" s="452">
        <f>B148*$L$138*$W$20</f>
        <v>0</v>
      </c>
      <c r="C153" s="452"/>
      <c r="D153" s="452">
        <f t="shared" ref="D153:R153" si="87">D148*$L$138*$W$20</f>
        <v>0</v>
      </c>
      <c r="E153" s="452"/>
      <c r="F153" s="452">
        <f t="shared" si="87"/>
        <v>0</v>
      </c>
      <c r="G153" s="452"/>
      <c r="H153" s="452">
        <f t="shared" si="87"/>
        <v>0</v>
      </c>
      <c r="I153" s="452"/>
      <c r="J153" s="452">
        <f t="shared" si="87"/>
        <v>0</v>
      </c>
      <c r="K153" s="452"/>
      <c r="L153" s="452">
        <f t="shared" si="87"/>
        <v>0</v>
      </c>
      <c r="M153" s="452"/>
      <c r="N153" s="452">
        <f t="shared" si="87"/>
        <v>0</v>
      </c>
      <c r="O153" s="452"/>
      <c r="P153" s="452">
        <f t="shared" si="87"/>
        <v>0</v>
      </c>
      <c r="Q153" s="452"/>
      <c r="R153" s="452">
        <f t="shared" si="87"/>
        <v>0</v>
      </c>
      <c r="T153" s="452">
        <f>IF(X138=1,0,SUM(B153:R153))</f>
        <v>0</v>
      </c>
    </row>
    <row r="154" spans="1:23" x14ac:dyDescent="0.3">
      <c r="A154" s="451" t="s">
        <v>319</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x14ac:dyDescent="0.3">
      <c r="A156" s="453" t="s">
        <v>335</v>
      </c>
      <c r="B156" s="438">
        <f>'1.2.2.A. Partneris-2'!C3</f>
        <v>0</v>
      </c>
      <c r="C156" s="439"/>
      <c r="D156" s="439"/>
      <c r="E156" s="439"/>
      <c r="F156" s="438">
        <f>'1.2.2.A. Partneris-2'!H3</f>
        <v>0</v>
      </c>
      <c r="G156" s="439"/>
      <c r="H156" s="440"/>
      <c r="I156" s="439"/>
      <c r="J156" s="440" t="s">
        <v>324</v>
      </c>
      <c r="K156" s="439"/>
      <c r="L156" s="442">
        <f>'1.2.2.A. Partneris-2'!C24</f>
        <v>0.85</v>
      </c>
      <c r="M156" s="439"/>
      <c r="N156" s="443" t="s">
        <v>330</v>
      </c>
      <c r="O156" s="439"/>
      <c r="P156" s="440"/>
      <c r="Q156" s="439"/>
      <c r="R156" s="440"/>
      <c r="S156" s="439"/>
      <c r="T156" s="440"/>
      <c r="U156" s="440"/>
      <c r="W156" s="4">
        <f>IF(F156=Dati!$J$3,1,IF(F156=Dati!$J$4,2,IF(F156=Dati!$J$5,3,0)))</f>
        <v>0</v>
      </c>
    </row>
    <row r="157" spans="1:23" x14ac:dyDescent="0.3">
      <c r="A157" s="409" t="s">
        <v>309</v>
      </c>
      <c r="B157" s="410">
        <f>B$3</f>
        <v>2024</v>
      </c>
      <c r="C157" s="410"/>
      <c r="D157" s="410">
        <f>D$3</f>
        <v>2025</v>
      </c>
      <c r="E157" s="410"/>
      <c r="F157" s="410">
        <f>F$3</f>
        <v>2026</v>
      </c>
      <c r="G157" s="410"/>
      <c r="H157" s="410">
        <f>H$3</f>
        <v>2027</v>
      </c>
      <c r="I157" s="410"/>
      <c r="J157" s="410">
        <f>J$3</f>
        <v>2028</v>
      </c>
      <c r="K157" s="410"/>
      <c r="L157" s="410">
        <f>L$3</f>
        <v>2029</v>
      </c>
      <c r="M157" s="410"/>
      <c r="N157" s="410" t="str">
        <f>N$3</f>
        <v>X</v>
      </c>
      <c r="O157" s="410"/>
      <c r="P157" s="410" t="str">
        <f>P$3</f>
        <v>X</v>
      </c>
      <c r="Q157" s="410"/>
      <c r="R157" s="410" t="str">
        <f>R$3</f>
        <v>X</v>
      </c>
      <c r="S157" s="410"/>
      <c r="T157" s="410"/>
      <c r="U157" s="410"/>
    </row>
    <row r="158" spans="1:23" x14ac:dyDescent="0.3">
      <c r="A158" s="444"/>
      <c r="B158" s="411" t="s">
        <v>310</v>
      </c>
      <c r="C158" s="411"/>
      <c r="D158" s="411" t="s">
        <v>310</v>
      </c>
      <c r="E158" s="411"/>
      <c r="F158" s="411" t="s">
        <v>310</v>
      </c>
      <c r="G158" s="411"/>
      <c r="H158" s="411" t="s">
        <v>310</v>
      </c>
      <c r="I158" s="411"/>
      <c r="J158" s="411" t="s">
        <v>310</v>
      </c>
      <c r="K158" s="411"/>
      <c r="L158" s="411" t="s">
        <v>310</v>
      </c>
      <c r="M158" s="411"/>
      <c r="N158" s="411" t="s">
        <v>310</v>
      </c>
      <c r="O158" s="411"/>
      <c r="P158" s="411" t="s">
        <v>310</v>
      </c>
      <c r="Q158" s="411"/>
      <c r="R158" s="411" t="s">
        <v>310</v>
      </c>
      <c r="S158" s="411"/>
      <c r="T158" s="411" t="s">
        <v>190</v>
      </c>
      <c r="U158" s="411" t="s">
        <v>134</v>
      </c>
    </row>
    <row r="159" spans="1:23" ht="12.75" customHeight="1" x14ac:dyDescent="0.3">
      <c r="A159" s="445" t="str">
        <f>A$5</f>
        <v>Eiropas Reģionālās attīstības fonds</v>
      </c>
      <c r="B159" s="446">
        <f>B166*$L$156</f>
        <v>0</v>
      </c>
      <c r="C159" s="446"/>
      <c r="D159" s="446">
        <f t="shared" ref="D159:R159" si="88">D166*$L$156</f>
        <v>0</v>
      </c>
      <c r="E159" s="446"/>
      <c r="F159" s="446">
        <f t="shared" si="88"/>
        <v>0</v>
      </c>
      <c r="G159" s="446"/>
      <c r="H159" s="446">
        <f t="shared" si="88"/>
        <v>0</v>
      </c>
      <c r="I159" s="446"/>
      <c r="J159" s="446">
        <f t="shared" si="88"/>
        <v>0</v>
      </c>
      <c r="K159" s="446"/>
      <c r="L159" s="446">
        <f t="shared" si="88"/>
        <v>0</v>
      </c>
      <c r="M159" s="446"/>
      <c r="N159" s="446">
        <f t="shared" si="88"/>
        <v>0</v>
      </c>
      <c r="O159" s="446"/>
      <c r="P159" s="446">
        <f t="shared" si="88"/>
        <v>0</v>
      </c>
      <c r="Q159" s="446"/>
      <c r="R159" s="446">
        <f t="shared" si="88"/>
        <v>0</v>
      </c>
      <c r="S159" s="446"/>
      <c r="T159" s="413">
        <f t="shared" ref="T159:T166" si="89">SUM(B159:R159)</f>
        <v>0</v>
      </c>
      <c r="U159" s="414" t="e">
        <f>T159/$T$166</f>
        <v>#DIV/0!</v>
      </c>
    </row>
    <row r="160" spans="1:23" ht="12.75" customHeight="1" x14ac:dyDescent="0.3">
      <c r="A160" s="415" t="str">
        <f>A$6</f>
        <v>Attiecināmais valsts budžeta finansējums</v>
      </c>
      <c r="B160" s="446">
        <f>IF($W156=2,B166-B159,0)</f>
        <v>0</v>
      </c>
      <c r="C160" s="446"/>
      <c r="D160" s="446">
        <f t="shared" ref="D160:R160" si="90">IF($W156=2,D166-D159,0)</f>
        <v>0</v>
      </c>
      <c r="E160" s="446"/>
      <c r="F160" s="446">
        <f t="shared" si="90"/>
        <v>0</v>
      </c>
      <c r="G160" s="446"/>
      <c r="H160" s="446">
        <f t="shared" si="90"/>
        <v>0</v>
      </c>
      <c r="I160" s="446"/>
      <c r="J160" s="446">
        <f t="shared" si="90"/>
        <v>0</v>
      </c>
      <c r="K160" s="446"/>
      <c r="L160" s="446">
        <f t="shared" si="90"/>
        <v>0</v>
      </c>
      <c r="M160" s="446"/>
      <c r="N160" s="446">
        <f t="shared" si="90"/>
        <v>0</v>
      </c>
      <c r="O160" s="446"/>
      <c r="P160" s="446">
        <f t="shared" si="90"/>
        <v>0</v>
      </c>
      <c r="Q160" s="446"/>
      <c r="R160" s="446">
        <f t="shared" si="90"/>
        <v>0</v>
      </c>
      <c r="S160" s="446"/>
      <c r="T160" s="413">
        <f t="shared" si="89"/>
        <v>0</v>
      </c>
      <c r="U160" s="414" t="e">
        <f t="shared" ref="U160:U166" si="91">T160/$T$166</f>
        <v>#DIV/0!</v>
      </c>
    </row>
    <row r="161" spans="1:23" ht="12.75" customHeight="1" x14ac:dyDescent="0.3">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89"/>
        <v>0</v>
      </c>
      <c r="U161" s="414" t="e">
        <f t="shared" si="91"/>
        <v>#DIV/0!</v>
      </c>
    </row>
    <row r="162" spans="1:23" ht="12.75" customHeight="1" x14ac:dyDescent="0.3">
      <c r="A162" s="415" t="str">
        <f>A$8</f>
        <v>Pašvaldības finansējums</v>
      </c>
      <c r="B162" s="447">
        <f>IF($W156=1,B166-B159-B161,0)</f>
        <v>0</v>
      </c>
      <c r="C162" s="447"/>
      <c r="D162" s="447">
        <f t="shared" ref="D162:R162" si="92">IF($W156=1,D166-D159-D161,0)</f>
        <v>0</v>
      </c>
      <c r="E162" s="447"/>
      <c r="F162" s="447">
        <f t="shared" si="92"/>
        <v>0</v>
      </c>
      <c r="G162" s="447"/>
      <c r="H162" s="447">
        <f t="shared" si="92"/>
        <v>0</v>
      </c>
      <c r="I162" s="447"/>
      <c r="J162" s="447">
        <f t="shared" si="92"/>
        <v>0</v>
      </c>
      <c r="K162" s="447"/>
      <c r="L162" s="447">
        <f t="shared" si="92"/>
        <v>0</v>
      </c>
      <c r="M162" s="447"/>
      <c r="N162" s="447">
        <f t="shared" si="92"/>
        <v>0</v>
      </c>
      <c r="O162" s="447"/>
      <c r="P162" s="447">
        <f t="shared" si="92"/>
        <v>0</v>
      </c>
      <c r="Q162" s="447"/>
      <c r="R162" s="447">
        <f t="shared" si="92"/>
        <v>0</v>
      </c>
      <c r="S162" s="447"/>
      <c r="T162" s="413">
        <f t="shared" si="89"/>
        <v>0</v>
      </c>
      <c r="U162" s="414" t="e">
        <f t="shared" si="91"/>
        <v>#DIV/0!</v>
      </c>
    </row>
    <row r="163" spans="1:23" s="3" customFormat="1" ht="12.75" customHeight="1" x14ac:dyDescent="0.3">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89"/>
        <v>0</v>
      </c>
      <c r="U163" s="414" t="e">
        <f t="shared" si="91"/>
        <v>#DIV/0!</v>
      </c>
    </row>
    <row r="164" spans="1:23" ht="12.75" customHeight="1" x14ac:dyDescent="0.3">
      <c r="A164" s="416" t="str">
        <f>A$10</f>
        <v>Publiskās attiecināmās izmaksas</v>
      </c>
      <c r="B164" s="314">
        <f>SUM(B159:B163)</f>
        <v>0</v>
      </c>
      <c r="C164" s="314"/>
      <c r="D164" s="314">
        <f t="shared" ref="D164:R164" si="93">SUM(D159:D163)</f>
        <v>0</v>
      </c>
      <c r="E164" s="314"/>
      <c r="F164" s="314">
        <f t="shared" si="93"/>
        <v>0</v>
      </c>
      <c r="G164" s="314"/>
      <c r="H164" s="314">
        <f t="shared" si="93"/>
        <v>0</v>
      </c>
      <c r="I164" s="314"/>
      <c r="J164" s="314">
        <f t="shared" si="93"/>
        <v>0</v>
      </c>
      <c r="K164" s="314"/>
      <c r="L164" s="314">
        <f t="shared" si="93"/>
        <v>0</v>
      </c>
      <c r="M164" s="314"/>
      <c r="N164" s="314">
        <f t="shared" si="93"/>
        <v>0</v>
      </c>
      <c r="O164" s="314"/>
      <c r="P164" s="314">
        <f t="shared" si="93"/>
        <v>0</v>
      </c>
      <c r="Q164" s="314"/>
      <c r="R164" s="314">
        <f t="shared" si="93"/>
        <v>0</v>
      </c>
      <c r="S164" s="314"/>
      <c r="T164" s="417">
        <f t="shared" si="89"/>
        <v>0</v>
      </c>
      <c r="U164" s="414" t="e">
        <f t="shared" si="91"/>
        <v>#DIV/0!</v>
      </c>
    </row>
    <row r="165" spans="1:23" ht="12.75" customHeight="1" x14ac:dyDescent="0.3">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89"/>
        <v>0</v>
      </c>
      <c r="U165" s="414" t="e">
        <f t="shared" si="91"/>
        <v>#DIV/0!</v>
      </c>
    </row>
    <row r="166" spans="1:23" ht="12.75" customHeight="1" x14ac:dyDescent="0.3">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89"/>
        <v>0</v>
      </c>
      <c r="U166" s="414" t="e">
        <f t="shared" si="91"/>
        <v>#DIV/0!</v>
      </c>
    </row>
    <row r="167" spans="1:23" ht="12.75" customHeight="1" x14ac:dyDescent="0.3">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94">SUM(B167:R167)</f>
        <v>0</v>
      </c>
      <c r="U167" s="448" t="s">
        <v>317</v>
      </c>
    </row>
    <row r="168" spans="1:23" ht="12.75" customHeight="1" x14ac:dyDescent="0.3">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94"/>
        <v>0</v>
      </c>
      <c r="U168" s="448" t="s">
        <v>317</v>
      </c>
    </row>
    <row r="169" spans="1:23" ht="12.75" customHeight="1" x14ac:dyDescent="0.3">
      <c r="A169" s="416" t="str">
        <f>A$15</f>
        <v>Neattiecināmās izmaksas kopā</v>
      </c>
      <c r="B169" s="314">
        <f>SUM(B167:B168)</f>
        <v>0</v>
      </c>
      <c r="C169" s="314"/>
      <c r="D169" s="314">
        <f t="shared" ref="D169:R169" si="95">SUM(D167:D168)</f>
        <v>0</v>
      </c>
      <c r="E169" s="314"/>
      <c r="F169" s="314">
        <f t="shared" si="95"/>
        <v>0</v>
      </c>
      <c r="G169" s="314"/>
      <c r="H169" s="314">
        <f t="shared" si="95"/>
        <v>0</v>
      </c>
      <c r="I169" s="314"/>
      <c r="J169" s="314">
        <f t="shared" si="95"/>
        <v>0</v>
      </c>
      <c r="K169" s="314"/>
      <c r="L169" s="314">
        <f t="shared" si="95"/>
        <v>0</v>
      </c>
      <c r="M169" s="314"/>
      <c r="N169" s="314">
        <f t="shared" si="95"/>
        <v>0</v>
      </c>
      <c r="O169" s="314"/>
      <c r="P169" s="314">
        <f t="shared" si="95"/>
        <v>0</v>
      </c>
      <c r="Q169" s="314"/>
      <c r="R169" s="314">
        <f t="shared" si="95"/>
        <v>0</v>
      </c>
      <c r="S169" s="314"/>
      <c r="T169" s="417">
        <f t="shared" si="94"/>
        <v>0</v>
      </c>
      <c r="U169" s="448" t="s">
        <v>317</v>
      </c>
    </row>
    <row r="170" spans="1:23" ht="12.75" customHeight="1" x14ac:dyDescent="0.3">
      <c r="A170" s="421" t="str">
        <f>A$16</f>
        <v>Kopējās izmaksas</v>
      </c>
      <c r="B170" s="422">
        <f>B166+B169</f>
        <v>0</v>
      </c>
      <c r="C170" s="422"/>
      <c r="D170" s="422">
        <f t="shared" ref="D170:R170" si="96">D166+D169</f>
        <v>0</v>
      </c>
      <c r="E170" s="422"/>
      <c r="F170" s="422">
        <f t="shared" si="96"/>
        <v>0</v>
      </c>
      <c r="G170" s="422"/>
      <c r="H170" s="422">
        <f t="shared" si="96"/>
        <v>0</v>
      </c>
      <c r="I170" s="422"/>
      <c r="J170" s="422">
        <f t="shared" si="96"/>
        <v>0</v>
      </c>
      <c r="K170" s="422"/>
      <c r="L170" s="422">
        <f t="shared" si="96"/>
        <v>0</v>
      </c>
      <c r="M170" s="422"/>
      <c r="N170" s="422">
        <f t="shared" si="96"/>
        <v>0</v>
      </c>
      <c r="O170" s="422"/>
      <c r="P170" s="422">
        <f t="shared" si="96"/>
        <v>0</v>
      </c>
      <c r="Q170" s="422"/>
      <c r="R170" s="422">
        <f t="shared" si="96"/>
        <v>0</v>
      </c>
      <c r="S170" s="422"/>
      <c r="T170" s="424">
        <f t="shared" si="94"/>
        <v>0</v>
      </c>
      <c r="U170" s="448" t="s">
        <v>317</v>
      </c>
    </row>
    <row r="171" spans="1:23" ht="12.75" customHeight="1" x14ac:dyDescent="0.3">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x14ac:dyDescent="0.3">
      <c r="A172" s="453" t="s">
        <v>335</v>
      </c>
      <c r="B172" s="438">
        <f>'1.2.2.B. Partneris-2'!C3</f>
        <v>0</v>
      </c>
      <c r="C172" s="439"/>
      <c r="D172" s="439"/>
      <c r="E172" s="439"/>
      <c r="F172" s="438">
        <f>'1.2.2.B. Partneris-2'!H3</f>
        <v>0</v>
      </c>
      <c r="G172" s="439"/>
      <c r="H172" s="440"/>
      <c r="I172" s="439"/>
      <c r="J172" s="440" t="s">
        <v>324</v>
      </c>
      <c r="K172" s="439"/>
      <c r="L172" s="442">
        <f>'11. DL 4.pielikums'!$E$43</f>
        <v>0</v>
      </c>
      <c r="M172" s="439"/>
      <c r="N172" s="443" t="s">
        <v>331</v>
      </c>
      <c r="O172" s="439"/>
      <c r="P172" s="440"/>
      <c r="Q172" s="439"/>
      <c r="R172" s="440"/>
      <c r="S172" s="439"/>
      <c r="T172" s="440"/>
      <c r="U172" s="440"/>
      <c r="W172" s="4">
        <f>IF(F172=Dati!$J$3,1,IF(F172=Dati!$J$4,2,IF(F172=Dati!$J$5,3,0)))</f>
        <v>0</v>
      </c>
    </row>
    <row r="173" spans="1:23" ht="12.75" customHeight="1" x14ac:dyDescent="0.3">
      <c r="A173" s="409" t="s">
        <v>309</v>
      </c>
      <c r="B173" s="410">
        <f>B$3</f>
        <v>2024</v>
      </c>
      <c r="C173" s="410"/>
      <c r="D173" s="410">
        <f>D$3</f>
        <v>2025</v>
      </c>
      <c r="E173" s="410"/>
      <c r="F173" s="410">
        <f>F$3</f>
        <v>2026</v>
      </c>
      <c r="G173" s="410"/>
      <c r="H173" s="410">
        <f>H$3</f>
        <v>2027</v>
      </c>
      <c r="I173" s="410"/>
      <c r="J173" s="410">
        <f>J$3</f>
        <v>2028</v>
      </c>
      <c r="K173" s="410"/>
      <c r="L173" s="410">
        <f>L$3</f>
        <v>2029</v>
      </c>
      <c r="M173" s="410"/>
      <c r="N173" s="410" t="str">
        <f>N$3</f>
        <v>X</v>
      </c>
      <c r="O173" s="410"/>
      <c r="P173" s="410" t="str">
        <f>P$3</f>
        <v>X</v>
      </c>
      <c r="Q173" s="410"/>
      <c r="R173" s="410" t="str">
        <f>R$3</f>
        <v>X</v>
      </c>
      <c r="S173" s="410"/>
      <c r="T173" s="410"/>
      <c r="U173" s="410"/>
    </row>
    <row r="174" spans="1:23" x14ac:dyDescent="0.3">
      <c r="A174" s="444"/>
      <c r="B174" s="411" t="s">
        <v>310</v>
      </c>
      <c r="C174" s="411"/>
      <c r="D174" s="411" t="s">
        <v>310</v>
      </c>
      <c r="E174" s="411"/>
      <c r="F174" s="411" t="s">
        <v>310</v>
      </c>
      <c r="G174" s="411"/>
      <c r="H174" s="411" t="s">
        <v>310</v>
      </c>
      <c r="I174" s="411"/>
      <c r="J174" s="411" t="s">
        <v>310</v>
      </c>
      <c r="K174" s="411"/>
      <c r="L174" s="411" t="s">
        <v>310</v>
      </c>
      <c r="M174" s="411"/>
      <c r="N174" s="411" t="s">
        <v>310</v>
      </c>
      <c r="O174" s="411"/>
      <c r="P174" s="411" t="s">
        <v>310</v>
      </c>
      <c r="Q174" s="411"/>
      <c r="R174" s="411" t="s">
        <v>310</v>
      </c>
      <c r="S174" s="411"/>
      <c r="T174" s="411" t="s">
        <v>190</v>
      </c>
      <c r="U174" s="411" t="s">
        <v>134</v>
      </c>
    </row>
    <row r="175" spans="1:23" ht="12.75" customHeight="1" x14ac:dyDescent="0.3">
      <c r="A175" s="445" t="str">
        <f>A$5</f>
        <v>Eiropas Reģionālās attīstības fonds</v>
      </c>
      <c r="B175" s="446">
        <f>B182*$L$172</f>
        <v>0</v>
      </c>
      <c r="C175" s="446"/>
      <c r="D175" s="446">
        <f t="shared" ref="D175:R175" si="97">D182*$L$172</f>
        <v>0</v>
      </c>
      <c r="E175" s="446"/>
      <c r="F175" s="446">
        <f t="shared" si="97"/>
        <v>0</v>
      </c>
      <c r="G175" s="446"/>
      <c r="H175" s="446">
        <f t="shared" si="97"/>
        <v>0</v>
      </c>
      <c r="I175" s="446"/>
      <c r="J175" s="446">
        <f t="shared" si="97"/>
        <v>0</v>
      </c>
      <c r="K175" s="446"/>
      <c r="L175" s="446">
        <f t="shared" si="97"/>
        <v>0</v>
      </c>
      <c r="M175" s="446"/>
      <c r="N175" s="446">
        <f t="shared" si="97"/>
        <v>0</v>
      </c>
      <c r="O175" s="446"/>
      <c r="P175" s="446">
        <f t="shared" si="97"/>
        <v>0</v>
      </c>
      <c r="Q175" s="446"/>
      <c r="R175" s="446">
        <f t="shared" si="97"/>
        <v>0</v>
      </c>
      <c r="S175" s="446"/>
      <c r="T175" s="413">
        <f t="shared" ref="T175:T181" si="98">SUM(B175:R175)</f>
        <v>0</v>
      </c>
      <c r="U175" s="414" t="e">
        <f>T175/$T$182</f>
        <v>#DIV/0!</v>
      </c>
    </row>
    <row r="176" spans="1:23" ht="12.75" customHeight="1" x14ac:dyDescent="0.3">
      <c r="A176" s="415" t="str">
        <f>A$6</f>
        <v>Attiecināmais valsts budžeta finansējums</v>
      </c>
      <c r="B176" s="446">
        <f>IF($W172=2,B182-B175,0)</f>
        <v>0</v>
      </c>
      <c r="C176" s="446"/>
      <c r="D176" s="446">
        <f t="shared" ref="D176:R176" si="99">IF($W172=2,D182-D175,0)</f>
        <v>0</v>
      </c>
      <c r="E176" s="446"/>
      <c r="F176" s="446">
        <f t="shared" si="99"/>
        <v>0</v>
      </c>
      <c r="G176" s="446"/>
      <c r="H176" s="446">
        <f t="shared" si="99"/>
        <v>0</v>
      </c>
      <c r="I176" s="446"/>
      <c r="J176" s="446">
        <f t="shared" si="99"/>
        <v>0</v>
      </c>
      <c r="K176" s="446"/>
      <c r="L176" s="446">
        <f t="shared" si="99"/>
        <v>0</v>
      </c>
      <c r="M176" s="446"/>
      <c r="N176" s="446">
        <f t="shared" si="99"/>
        <v>0</v>
      </c>
      <c r="O176" s="446"/>
      <c r="P176" s="446">
        <f t="shared" si="99"/>
        <v>0</v>
      </c>
      <c r="Q176" s="446"/>
      <c r="R176" s="446">
        <f t="shared" si="99"/>
        <v>0</v>
      </c>
      <c r="S176" s="446"/>
      <c r="T176" s="413">
        <f t="shared" si="98"/>
        <v>0</v>
      </c>
      <c r="U176" s="414" t="e">
        <f t="shared" ref="U176:U182" si="100">T176/$T$182</f>
        <v>#DIV/0!</v>
      </c>
    </row>
    <row r="177" spans="1:23" ht="12.75" customHeight="1" x14ac:dyDescent="0.3">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98"/>
        <v>0</v>
      </c>
      <c r="U177" s="414" t="e">
        <f t="shared" si="100"/>
        <v>#DIV/0!</v>
      </c>
    </row>
    <row r="178" spans="1:23" ht="12.75" customHeight="1" x14ac:dyDescent="0.3">
      <c r="A178" s="415" t="str">
        <f>A$8</f>
        <v>Pašvaldības finansējums</v>
      </c>
      <c r="B178" s="447">
        <f>IF($W172=1,B182-B175-B177-B181,0)</f>
        <v>0</v>
      </c>
      <c r="C178" s="447"/>
      <c r="D178" s="447">
        <f t="shared" ref="D178:R178" si="101">IF($W172=1,D182-D175-D177-D181,0)</f>
        <v>0</v>
      </c>
      <c r="E178" s="447"/>
      <c r="F178" s="447">
        <f t="shared" si="101"/>
        <v>0</v>
      </c>
      <c r="G178" s="447"/>
      <c r="H178" s="447">
        <f t="shared" si="101"/>
        <v>0</v>
      </c>
      <c r="I178" s="447"/>
      <c r="J178" s="447">
        <f t="shared" si="101"/>
        <v>0</v>
      </c>
      <c r="K178" s="447"/>
      <c r="L178" s="447">
        <f t="shared" si="101"/>
        <v>0</v>
      </c>
      <c r="M178" s="447"/>
      <c r="N178" s="447">
        <f t="shared" si="101"/>
        <v>0</v>
      </c>
      <c r="O178" s="447"/>
      <c r="P178" s="447">
        <f t="shared" si="101"/>
        <v>0</v>
      </c>
      <c r="Q178" s="447"/>
      <c r="R178" s="447">
        <f t="shared" si="101"/>
        <v>0</v>
      </c>
      <c r="S178" s="447"/>
      <c r="T178" s="413">
        <f t="shared" si="98"/>
        <v>0</v>
      </c>
      <c r="U178" s="414" t="e">
        <f t="shared" si="100"/>
        <v>#DIV/0!</v>
      </c>
    </row>
    <row r="179" spans="1:23" s="3" customFormat="1" ht="12.75" customHeight="1" x14ac:dyDescent="0.3">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98"/>
        <v>0</v>
      </c>
      <c r="U179" s="414" t="e">
        <f t="shared" si="100"/>
        <v>#DIV/0!</v>
      </c>
    </row>
    <row r="180" spans="1:23" ht="12.75" customHeight="1" x14ac:dyDescent="0.3">
      <c r="A180" s="416" t="str">
        <f>A$10</f>
        <v>Publiskās attiecināmās izmaksas</v>
      </c>
      <c r="B180" s="314">
        <f>SUM(B175:B179)</f>
        <v>0</v>
      </c>
      <c r="C180" s="314"/>
      <c r="D180" s="314">
        <f t="shared" ref="D180:R180" si="102">SUM(D175:D179)</f>
        <v>0</v>
      </c>
      <c r="E180" s="314"/>
      <c r="F180" s="314">
        <f t="shared" si="102"/>
        <v>0</v>
      </c>
      <c r="G180" s="314"/>
      <c r="H180" s="314">
        <f t="shared" si="102"/>
        <v>0</v>
      </c>
      <c r="I180" s="314"/>
      <c r="J180" s="314">
        <f t="shared" si="102"/>
        <v>0</v>
      </c>
      <c r="K180" s="314"/>
      <c r="L180" s="314">
        <f t="shared" si="102"/>
        <v>0</v>
      </c>
      <c r="M180" s="314"/>
      <c r="N180" s="314">
        <f t="shared" si="102"/>
        <v>0</v>
      </c>
      <c r="O180" s="314"/>
      <c r="P180" s="314">
        <f t="shared" si="102"/>
        <v>0</v>
      </c>
      <c r="Q180" s="314"/>
      <c r="R180" s="314">
        <f t="shared" si="102"/>
        <v>0</v>
      </c>
      <c r="S180" s="314"/>
      <c r="T180" s="417">
        <f t="shared" si="98"/>
        <v>0</v>
      </c>
      <c r="U180" s="414" t="e">
        <f t="shared" si="100"/>
        <v>#DIV/0!</v>
      </c>
    </row>
    <row r="181" spans="1:23" ht="12.75" customHeight="1" x14ac:dyDescent="0.3">
      <c r="A181" s="415" t="str">
        <f>A$11</f>
        <v>Privātās attiecināmās izmaksas</v>
      </c>
      <c r="B181" s="447">
        <f>IF($W$172=1,B182*'11. DL 4.pielikums'!$G$35-'9. DL PI Fin.plans'!B182*$L$172,B182-B175-B176-B177-B178-B179)</f>
        <v>0</v>
      </c>
      <c r="C181" s="447"/>
      <c r="D181" s="447">
        <f>IF($W$172=1,D182*'11. DL 4.pielikums'!$G$35-'9. DL PI Fin.plans'!D182*$L$172,D182-D175-D176-D177-D178-D179)</f>
        <v>0</v>
      </c>
      <c r="E181" s="447"/>
      <c r="F181" s="447">
        <f>IF($W$172=1,F182*'11. DL 4.pielikums'!$G$35-'9. DL PI Fin.plans'!F182*$L$172,F182-F175-F176-F177-F178-F179)</f>
        <v>0</v>
      </c>
      <c r="G181" s="447"/>
      <c r="H181" s="447">
        <f>IF($W$172=1,H182*'11. DL 4.pielikums'!$G$35-'9. DL PI Fin.plans'!H182*$L$172,H182-H175-H176-H177-H178-H179)</f>
        <v>0</v>
      </c>
      <c r="I181" s="447"/>
      <c r="J181" s="447">
        <f>IF($W$172=1,J182*'11. DL 4.pielikums'!$G$35-'9. DL PI Fin.plans'!J182*$L$172,J182-J175-J176-J177-J178-J179)</f>
        <v>0</v>
      </c>
      <c r="K181" s="447"/>
      <c r="L181" s="447">
        <f>IF($W$172=1,L182*'11. DL 4.pielikums'!$G$35-'9. DL PI Fin.plans'!L182*$L$172,L182-L175-L176-L177-L178-L179)</f>
        <v>0</v>
      </c>
      <c r="M181" s="447"/>
      <c r="N181" s="447">
        <f>IF($W$172=1,N182*'11. DL 4.pielikums'!$G$35-'9. DL PI Fin.plans'!N182*$L$172,N182-N175-N176-N177-N178-N179)</f>
        <v>0</v>
      </c>
      <c r="O181" s="447"/>
      <c r="P181" s="447">
        <f>IF($W$172=1,P182*'11. DL 4.pielikums'!$G$35-'9. DL PI Fin.plans'!P182*$L$172,P182-P175-P176-P177-P178-P179)</f>
        <v>0</v>
      </c>
      <c r="Q181" s="447"/>
      <c r="R181" s="447">
        <f>IF($W$172=1,R182*'11. DL 4.pielikums'!$G$35-'9. DL PI Fin.plans'!R182*$L$172,R182-R175-R176-R177-R178-R179)</f>
        <v>0</v>
      </c>
      <c r="S181" s="447"/>
      <c r="T181" s="413">
        <f t="shared" si="98"/>
        <v>0</v>
      </c>
      <c r="U181" s="414" t="e">
        <f t="shared" si="100"/>
        <v>#DIV/0!</v>
      </c>
    </row>
    <row r="182" spans="1:23" ht="12.75" customHeight="1" x14ac:dyDescent="0.3">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00"/>
        <v>#DIV/0!</v>
      </c>
    </row>
    <row r="183" spans="1:23" ht="12.75" customHeight="1" x14ac:dyDescent="0.3">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03">SUM(B183:R183)</f>
        <v>0</v>
      </c>
      <c r="U183" s="448" t="s">
        <v>317</v>
      </c>
    </row>
    <row r="184" spans="1:23" ht="12.75" customHeight="1" x14ac:dyDescent="0.3">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03"/>
        <v>0</v>
      </c>
      <c r="U184" s="448" t="s">
        <v>317</v>
      </c>
    </row>
    <row r="185" spans="1:23" ht="12.75" customHeight="1" x14ac:dyDescent="0.3">
      <c r="A185" s="416" t="str">
        <f>A$15</f>
        <v>Neattiecināmās izmaksas kopā</v>
      </c>
      <c r="B185" s="314">
        <f>SUM(B183:B184)</f>
        <v>0</v>
      </c>
      <c r="C185" s="314"/>
      <c r="D185" s="314">
        <f t="shared" ref="D185:R185" si="104">SUM(D183:D184)</f>
        <v>0</v>
      </c>
      <c r="E185" s="314"/>
      <c r="F185" s="314">
        <f t="shared" si="104"/>
        <v>0</v>
      </c>
      <c r="G185" s="314"/>
      <c r="H185" s="314">
        <f t="shared" si="104"/>
        <v>0</v>
      </c>
      <c r="I185" s="314"/>
      <c r="J185" s="314">
        <f t="shared" si="104"/>
        <v>0</v>
      </c>
      <c r="K185" s="314"/>
      <c r="L185" s="314">
        <f t="shared" si="104"/>
        <v>0</v>
      </c>
      <c r="M185" s="314"/>
      <c r="N185" s="314">
        <f t="shared" si="104"/>
        <v>0</v>
      </c>
      <c r="O185" s="314"/>
      <c r="P185" s="314">
        <f t="shared" si="104"/>
        <v>0</v>
      </c>
      <c r="Q185" s="314"/>
      <c r="R185" s="314">
        <f t="shared" si="104"/>
        <v>0</v>
      </c>
      <c r="S185" s="314"/>
      <c r="T185" s="417">
        <f t="shared" si="103"/>
        <v>0</v>
      </c>
      <c r="U185" s="448" t="s">
        <v>317</v>
      </c>
    </row>
    <row r="186" spans="1:23" ht="12.75" customHeight="1" x14ac:dyDescent="0.3">
      <c r="A186" s="421" t="str">
        <f>A$16</f>
        <v>Kopējās izmaksas</v>
      </c>
      <c r="B186" s="422">
        <f>B182+B185</f>
        <v>0</v>
      </c>
      <c r="C186" s="422"/>
      <c r="D186" s="422">
        <f t="shared" ref="D186:R186" si="105">D182+D185</f>
        <v>0</v>
      </c>
      <c r="E186" s="422"/>
      <c r="F186" s="422">
        <f t="shared" si="105"/>
        <v>0</v>
      </c>
      <c r="G186" s="422"/>
      <c r="H186" s="422">
        <f t="shared" si="105"/>
        <v>0</v>
      </c>
      <c r="I186" s="422"/>
      <c r="J186" s="422">
        <f t="shared" si="105"/>
        <v>0</v>
      </c>
      <c r="K186" s="422"/>
      <c r="L186" s="422">
        <f t="shared" si="105"/>
        <v>0</v>
      </c>
      <c r="M186" s="422"/>
      <c r="N186" s="422">
        <f t="shared" si="105"/>
        <v>0</v>
      </c>
      <c r="O186" s="422"/>
      <c r="P186" s="422">
        <f t="shared" si="105"/>
        <v>0</v>
      </c>
      <c r="Q186" s="422"/>
      <c r="R186" s="422">
        <f t="shared" si="105"/>
        <v>0</v>
      </c>
      <c r="S186" s="422"/>
      <c r="T186" s="417">
        <f>SUM(B186:R186)</f>
        <v>0</v>
      </c>
      <c r="U186" s="448" t="s">
        <v>317</v>
      </c>
    </row>
    <row r="187" spans="1:23" ht="12.75" customHeight="1" x14ac:dyDescent="0.3">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x14ac:dyDescent="0.3">
      <c r="A188" s="453" t="s">
        <v>335</v>
      </c>
      <c r="B188" s="438">
        <f>'1.2.2.B. Partneris-2'!C3</f>
        <v>0</v>
      </c>
      <c r="C188" s="439"/>
      <c r="D188" s="439"/>
      <c r="E188" s="439"/>
      <c r="F188" s="438">
        <f>'1.2.2.B. Partneris-2'!H3</f>
        <v>0</v>
      </c>
      <c r="G188" s="439"/>
      <c r="H188" s="440"/>
      <c r="I188" s="439"/>
      <c r="J188" s="440" t="s">
        <v>324</v>
      </c>
      <c r="K188" s="439"/>
      <c r="L188" s="442">
        <f>'1.2.2.B. Partneris-2'!C14</f>
        <v>1</v>
      </c>
      <c r="M188" s="439"/>
      <c r="N188" s="443" t="s">
        <v>332</v>
      </c>
      <c r="O188" s="439"/>
      <c r="P188" s="440"/>
      <c r="Q188" s="439"/>
      <c r="R188" s="440"/>
      <c r="S188" s="439"/>
      <c r="T188" s="440"/>
      <c r="U188" s="440"/>
      <c r="W188" s="4">
        <f>IF(F188=Dati!$J$3,1,IF(F188=Dati!$J$4,2,IF(F188=Dati!$J$5,3,0)))</f>
        <v>0</v>
      </c>
    </row>
    <row r="189" spans="1:23" x14ac:dyDescent="0.3">
      <c r="A189" s="409" t="s">
        <v>309</v>
      </c>
      <c r="B189" s="410">
        <f>B$3</f>
        <v>2024</v>
      </c>
      <c r="C189" s="410"/>
      <c r="D189" s="410">
        <f>D$3</f>
        <v>2025</v>
      </c>
      <c r="E189" s="410"/>
      <c r="F189" s="410">
        <f>F$3</f>
        <v>2026</v>
      </c>
      <c r="G189" s="410"/>
      <c r="H189" s="410">
        <f>H$3</f>
        <v>2027</v>
      </c>
      <c r="I189" s="410"/>
      <c r="J189" s="410">
        <f>J$3</f>
        <v>2028</v>
      </c>
      <c r="K189" s="410"/>
      <c r="L189" s="410">
        <f>L$3</f>
        <v>2029</v>
      </c>
      <c r="M189" s="410"/>
      <c r="N189" s="410" t="str">
        <f>N$3</f>
        <v>X</v>
      </c>
      <c r="O189" s="410"/>
      <c r="P189" s="410" t="str">
        <f>P$3</f>
        <v>X</v>
      </c>
      <c r="Q189" s="410"/>
      <c r="R189" s="410" t="str">
        <f>R$3</f>
        <v>X</v>
      </c>
      <c r="S189" s="410"/>
      <c r="T189" s="410"/>
      <c r="U189" s="410"/>
    </row>
    <row r="190" spans="1:23" x14ac:dyDescent="0.3">
      <c r="A190" s="444"/>
      <c r="B190" s="411" t="s">
        <v>310</v>
      </c>
      <c r="C190" s="411"/>
      <c r="D190" s="411" t="s">
        <v>310</v>
      </c>
      <c r="E190" s="411"/>
      <c r="F190" s="411" t="s">
        <v>310</v>
      </c>
      <c r="G190" s="411"/>
      <c r="H190" s="411" t="s">
        <v>310</v>
      </c>
      <c r="I190" s="411"/>
      <c r="J190" s="411" t="s">
        <v>310</v>
      </c>
      <c r="K190" s="411"/>
      <c r="L190" s="411" t="s">
        <v>310</v>
      </c>
      <c r="M190" s="411"/>
      <c r="N190" s="411" t="s">
        <v>310</v>
      </c>
      <c r="O190" s="411"/>
      <c r="P190" s="411" t="s">
        <v>310</v>
      </c>
      <c r="Q190" s="411"/>
      <c r="R190" s="411" t="s">
        <v>310</v>
      </c>
      <c r="S190" s="411"/>
      <c r="T190" s="411" t="s">
        <v>190</v>
      </c>
      <c r="U190" s="411" t="s">
        <v>134</v>
      </c>
    </row>
    <row r="191" spans="1:23" ht="12.75" customHeight="1" x14ac:dyDescent="0.3">
      <c r="A191" s="445" t="str">
        <f>A$5</f>
        <v>Eiropas Reģionālās attīstības fonds</v>
      </c>
      <c r="B191" s="446">
        <f>B198*$L$188</f>
        <v>0</v>
      </c>
      <c r="C191" s="446"/>
      <c r="D191" s="446">
        <f>D198*$L$188</f>
        <v>0</v>
      </c>
      <c r="E191" s="446"/>
      <c r="F191" s="446">
        <f t="shared" ref="F191:R191" si="106">F198*$L$188</f>
        <v>0</v>
      </c>
      <c r="G191" s="446"/>
      <c r="H191" s="446">
        <f t="shared" si="106"/>
        <v>0</v>
      </c>
      <c r="I191" s="446"/>
      <c r="J191" s="446">
        <f t="shared" si="106"/>
        <v>0</v>
      </c>
      <c r="K191" s="446"/>
      <c r="L191" s="446">
        <f t="shared" si="106"/>
        <v>0</v>
      </c>
      <c r="M191" s="446"/>
      <c r="N191" s="446">
        <f t="shared" si="106"/>
        <v>0</v>
      </c>
      <c r="O191" s="446"/>
      <c r="P191" s="446">
        <f t="shared" si="106"/>
        <v>0</v>
      </c>
      <c r="Q191" s="446"/>
      <c r="R191" s="446">
        <f t="shared" si="106"/>
        <v>0</v>
      </c>
      <c r="S191" s="446"/>
      <c r="T191" s="413">
        <f t="shared" ref="T191:T197" si="107">SUM(B191:R191)</f>
        <v>0</v>
      </c>
      <c r="U191" s="414" t="e">
        <f>T191/$T$198</f>
        <v>#DIV/0!</v>
      </c>
    </row>
    <row r="192" spans="1:23" ht="12.75" customHeight="1" x14ac:dyDescent="0.3">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07"/>
        <v>0</v>
      </c>
      <c r="U192" s="414" t="e">
        <f t="shared" ref="U192:U198" si="108">T192/$T$198</f>
        <v>#DIV/0!</v>
      </c>
    </row>
    <row r="193" spans="1:24" ht="12.75" customHeight="1" x14ac:dyDescent="0.3">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07"/>
        <v>0</v>
      </c>
      <c r="U193" s="414" t="e">
        <f t="shared" si="108"/>
        <v>#DIV/0!</v>
      </c>
    </row>
    <row r="194" spans="1:24" ht="12.75" customHeight="1" x14ac:dyDescent="0.3">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07"/>
        <v>0</v>
      </c>
      <c r="U194" s="414" t="e">
        <f t="shared" si="108"/>
        <v>#DIV/0!</v>
      </c>
    </row>
    <row r="195" spans="1:24" s="3" customFormat="1" ht="12.75" customHeight="1" x14ac:dyDescent="0.3">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07"/>
        <v>0</v>
      </c>
      <c r="U195" s="414" t="e">
        <f t="shared" si="108"/>
        <v>#DIV/0!</v>
      </c>
    </row>
    <row r="196" spans="1:24" ht="12.75" customHeight="1" x14ac:dyDescent="0.3">
      <c r="A196" s="416" t="str">
        <f>A$10</f>
        <v>Publiskās attiecināmās izmaksas</v>
      </c>
      <c r="B196" s="314">
        <f>SUM(B191:B195)</f>
        <v>0</v>
      </c>
      <c r="C196" s="314"/>
      <c r="D196" s="314">
        <f t="shared" ref="D196:R196" si="109">SUM(D191:D195)</f>
        <v>0</v>
      </c>
      <c r="E196" s="314"/>
      <c r="F196" s="314">
        <f t="shared" si="109"/>
        <v>0</v>
      </c>
      <c r="G196" s="314"/>
      <c r="H196" s="314">
        <f t="shared" si="109"/>
        <v>0</v>
      </c>
      <c r="I196" s="314"/>
      <c r="J196" s="314">
        <f t="shared" si="109"/>
        <v>0</v>
      </c>
      <c r="K196" s="314"/>
      <c r="L196" s="314">
        <f t="shared" si="109"/>
        <v>0</v>
      </c>
      <c r="M196" s="314"/>
      <c r="N196" s="314">
        <f t="shared" si="109"/>
        <v>0</v>
      </c>
      <c r="O196" s="314"/>
      <c r="P196" s="314">
        <f t="shared" si="109"/>
        <v>0</v>
      </c>
      <c r="Q196" s="314"/>
      <c r="R196" s="314">
        <f t="shared" si="109"/>
        <v>0</v>
      </c>
      <c r="S196" s="314"/>
      <c r="T196" s="417">
        <f t="shared" si="107"/>
        <v>0</v>
      </c>
      <c r="U196" s="414" t="e">
        <f t="shared" si="108"/>
        <v>#DIV/0!</v>
      </c>
    </row>
    <row r="197" spans="1:24" ht="12.75" customHeight="1" x14ac:dyDescent="0.3">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07"/>
        <v>0</v>
      </c>
      <c r="U197" s="414" t="e">
        <f t="shared" si="108"/>
        <v>#DIV/0!</v>
      </c>
    </row>
    <row r="198" spans="1:24" ht="12.75" customHeight="1" x14ac:dyDescent="0.3">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08"/>
        <v>#DIV/0!</v>
      </c>
    </row>
    <row r="199" spans="1:24" ht="12.75" customHeight="1" x14ac:dyDescent="0.3">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10">SUM(B199:R199)</f>
        <v>0</v>
      </c>
      <c r="U199" s="448" t="s">
        <v>317</v>
      </c>
    </row>
    <row r="200" spans="1:24" ht="12.75" customHeight="1" x14ac:dyDescent="0.3">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10"/>
        <v>0</v>
      </c>
      <c r="U200" s="448" t="s">
        <v>317</v>
      </c>
    </row>
    <row r="201" spans="1:24" ht="12.75" customHeight="1" x14ac:dyDescent="0.3">
      <c r="A201" s="416" t="str">
        <f>A$15</f>
        <v>Neattiecināmās izmaksas kopā</v>
      </c>
      <c r="B201" s="314">
        <f>SUM(B199:B200)</f>
        <v>0</v>
      </c>
      <c r="C201" s="314"/>
      <c r="D201" s="314">
        <f t="shared" ref="D201:R201" si="111">SUM(D199:D200)</f>
        <v>0</v>
      </c>
      <c r="E201" s="314"/>
      <c r="F201" s="314">
        <f t="shared" si="111"/>
        <v>0</v>
      </c>
      <c r="G201" s="314"/>
      <c r="H201" s="314">
        <f t="shared" si="111"/>
        <v>0</v>
      </c>
      <c r="I201" s="314"/>
      <c r="J201" s="314">
        <f t="shared" si="111"/>
        <v>0</v>
      </c>
      <c r="K201" s="314"/>
      <c r="L201" s="314">
        <f t="shared" si="111"/>
        <v>0</v>
      </c>
      <c r="M201" s="314"/>
      <c r="N201" s="314">
        <f t="shared" si="111"/>
        <v>0</v>
      </c>
      <c r="O201" s="314"/>
      <c r="P201" s="314">
        <f t="shared" si="111"/>
        <v>0</v>
      </c>
      <c r="Q201" s="314"/>
      <c r="R201" s="314">
        <f t="shared" si="111"/>
        <v>0</v>
      </c>
      <c r="S201" s="314"/>
      <c r="T201" s="417">
        <f t="shared" si="110"/>
        <v>0</v>
      </c>
      <c r="U201" s="448" t="s">
        <v>317</v>
      </c>
    </row>
    <row r="202" spans="1:24" ht="12.75" customHeight="1" x14ac:dyDescent="0.3">
      <c r="A202" s="421" t="str">
        <f>A$16</f>
        <v>Kopējās izmaksas</v>
      </c>
      <c r="B202" s="422">
        <f>B198+B201</f>
        <v>0</v>
      </c>
      <c r="C202" s="422"/>
      <c r="D202" s="422">
        <f t="shared" ref="D202:R202" si="112">D198+D201</f>
        <v>0</v>
      </c>
      <c r="E202" s="422"/>
      <c r="F202" s="422">
        <f t="shared" si="112"/>
        <v>0</v>
      </c>
      <c r="G202" s="422"/>
      <c r="H202" s="422">
        <f t="shared" si="112"/>
        <v>0</v>
      </c>
      <c r="I202" s="422"/>
      <c r="J202" s="422">
        <f t="shared" si="112"/>
        <v>0</v>
      </c>
      <c r="K202" s="422"/>
      <c r="L202" s="422">
        <f t="shared" si="112"/>
        <v>0</v>
      </c>
      <c r="M202" s="422"/>
      <c r="N202" s="422">
        <f t="shared" si="112"/>
        <v>0</v>
      </c>
      <c r="O202" s="422"/>
      <c r="P202" s="422">
        <f t="shared" si="112"/>
        <v>0</v>
      </c>
      <c r="Q202" s="422"/>
      <c r="R202" s="422">
        <f t="shared" si="112"/>
        <v>0</v>
      </c>
      <c r="S202" s="422"/>
      <c r="T202" s="417">
        <f>SUM(B202:R202)</f>
        <v>0</v>
      </c>
      <c r="U202" s="448" t="s">
        <v>317</v>
      </c>
    </row>
    <row r="203" spans="1:24" ht="12.75" customHeight="1" x14ac:dyDescent="0.3">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x14ac:dyDescent="0.3">
      <c r="A204" s="453" t="s">
        <v>335</v>
      </c>
      <c r="B204" s="438">
        <f>'1.2.2.C. Partneris-2'!C3</f>
        <v>0</v>
      </c>
      <c r="C204" s="439"/>
      <c r="D204" s="439"/>
      <c r="E204" s="439"/>
      <c r="F204" s="438">
        <f>'1.2.2.C. Partneris-2'!H3</f>
        <v>0</v>
      </c>
      <c r="G204" s="439"/>
      <c r="H204" s="440"/>
      <c r="I204" s="439"/>
      <c r="J204" s="440" t="s">
        <v>324</v>
      </c>
      <c r="K204" s="439"/>
      <c r="L204" s="442">
        <f>'1.2.2.C. Partneris-2'!C24</f>
        <v>0.85</v>
      </c>
      <c r="M204" s="439"/>
      <c r="N204" s="443" t="s">
        <v>333</v>
      </c>
      <c r="O204" s="439"/>
      <c r="P204" s="440"/>
      <c r="Q204" s="439"/>
      <c r="R204" s="440"/>
      <c r="S204" s="439"/>
      <c r="T204" s="440"/>
      <c r="U204" s="440"/>
      <c r="W204" s="4">
        <f>IF(F204=Dati!$J$3,1,IF(F204=Dati!$J$4,2,IF(F204=Dati!$J$5,3,0)))</f>
        <v>0</v>
      </c>
      <c r="X204" s="4">
        <f>'1.2.2.C. Partneris-2'!AA3</f>
        <v>1</v>
      </c>
    </row>
    <row r="205" spans="1:24" x14ac:dyDescent="0.3">
      <c r="A205" s="409" t="s">
        <v>309</v>
      </c>
      <c r="B205" s="410">
        <f>B$3</f>
        <v>2024</v>
      </c>
      <c r="C205" s="410"/>
      <c r="D205" s="410">
        <f>D$3</f>
        <v>2025</v>
      </c>
      <c r="E205" s="410"/>
      <c r="F205" s="410">
        <f>F$3</f>
        <v>2026</v>
      </c>
      <c r="G205" s="410"/>
      <c r="H205" s="410">
        <f>H$3</f>
        <v>2027</v>
      </c>
      <c r="I205" s="410"/>
      <c r="J205" s="410">
        <f>J$3</f>
        <v>2028</v>
      </c>
      <c r="K205" s="410"/>
      <c r="L205" s="410">
        <f>L$3</f>
        <v>2029</v>
      </c>
      <c r="M205" s="410"/>
      <c r="N205" s="410" t="str">
        <f>N$3</f>
        <v>X</v>
      </c>
      <c r="O205" s="410"/>
      <c r="P205" s="410" t="str">
        <f>P$3</f>
        <v>X</v>
      </c>
      <c r="Q205" s="410"/>
      <c r="R205" s="410" t="str">
        <f>R$3</f>
        <v>X</v>
      </c>
      <c r="S205" s="410"/>
      <c r="T205" s="410"/>
      <c r="U205" s="410"/>
    </row>
    <row r="206" spans="1:24" x14ac:dyDescent="0.3">
      <c r="A206" s="444"/>
      <c r="B206" s="411" t="s">
        <v>310</v>
      </c>
      <c r="C206" s="411"/>
      <c r="D206" s="411" t="s">
        <v>310</v>
      </c>
      <c r="E206" s="411"/>
      <c r="F206" s="411" t="s">
        <v>310</v>
      </c>
      <c r="G206" s="411"/>
      <c r="H206" s="411" t="s">
        <v>310</v>
      </c>
      <c r="I206" s="411"/>
      <c r="J206" s="411" t="s">
        <v>310</v>
      </c>
      <c r="K206" s="411"/>
      <c r="L206" s="411" t="s">
        <v>310</v>
      </c>
      <c r="M206" s="411"/>
      <c r="N206" s="411" t="s">
        <v>310</v>
      </c>
      <c r="O206" s="411"/>
      <c r="P206" s="411" t="s">
        <v>310</v>
      </c>
      <c r="Q206" s="411"/>
      <c r="R206" s="411" t="s">
        <v>310</v>
      </c>
      <c r="S206" s="411"/>
      <c r="T206" s="411" t="s">
        <v>190</v>
      </c>
      <c r="U206" s="411" t="s">
        <v>134</v>
      </c>
    </row>
    <row r="207" spans="1:24" ht="12.75" customHeight="1" x14ac:dyDescent="0.3">
      <c r="A207" s="445" t="str">
        <f>A$5</f>
        <v>Eiropas Reģionālās attīstības fonds</v>
      </c>
      <c r="B207" s="446">
        <f>(B214*$L$204)-B219</f>
        <v>0</v>
      </c>
      <c r="C207" s="446"/>
      <c r="D207" s="446">
        <f t="shared" ref="D207:R207" si="113">(D214*$L$204)-D219</f>
        <v>0</v>
      </c>
      <c r="E207" s="446"/>
      <c r="F207" s="446">
        <f t="shared" si="113"/>
        <v>0</v>
      </c>
      <c r="G207" s="446"/>
      <c r="H207" s="446">
        <f t="shared" si="113"/>
        <v>0</v>
      </c>
      <c r="I207" s="446"/>
      <c r="J207" s="446">
        <f t="shared" si="113"/>
        <v>0</v>
      </c>
      <c r="K207" s="446"/>
      <c r="L207" s="446">
        <f t="shared" si="113"/>
        <v>0</v>
      </c>
      <c r="M207" s="446"/>
      <c r="N207" s="446">
        <f t="shared" si="113"/>
        <v>0</v>
      </c>
      <c r="O207" s="446"/>
      <c r="P207" s="446">
        <f t="shared" si="113"/>
        <v>0</v>
      </c>
      <c r="Q207" s="446"/>
      <c r="R207" s="446">
        <f t="shared" si="113"/>
        <v>0</v>
      </c>
      <c r="S207" s="446"/>
      <c r="T207" s="413">
        <f>SUM(B207:R207)</f>
        <v>0</v>
      </c>
      <c r="U207" s="414" t="e">
        <f>T207/$T$214</f>
        <v>#DIV/0!</v>
      </c>
    </row>
    <row r="208" spans="1:24" ht="12.75" customHeight="1" x14ac:dyDescent="0.3">
      <c r="A208" s="415" t="str">
        <f>A$6</f>
        <v>Attiecināmais valsts budžeta finansējums</v>
      </c>
      <c r="B208" s="446">
        <f>IF($W204=2,B214-B207,0)</f>
        <v>0</v>
      </c>
      <c r="C208" s="446"/>
      <c r="D208" s="446">
        <f t="shared" ref="D208:R208" si="114">IF($W204=2,D214-D207,0)</f>
        <v>0</v>
      </c>
      <c r="E208" s="446"/>
      <c r="F208" s="446">
        <f t="shared" si="114"/>
        <v>0</v>
      </c>
      <c r="G208" s="446"/>
      <c r="H208" s="446">
        <f t="shared" si="114"/>
        <v>0</v>
      </c>
      <c r="I208" s="446"/>
      <c r="J208" s="446">
        <f t="shared" si="114"/>
        <v>0</v>
      </c>
      <c r="K208" s="446"/>
      <c r="L208" s="446">
        <f t="shared" si="114"/>
        <v>0</v>
      </c>
      <c r="M208" s="446"/>
      <c r="N208" s="446">
        <f t="shared" si="114"/>
        <v>0</v>
      </c>
      <c r="O208" s="446"/>
      <c r="P208" s="446">
        <f t="shared" si="114"/>
        <v>0</v>
      </c>
      <c r="Q208" s="446"/>
      <c r="R208" s="446">
        <f t="shared" si="114"/>
        <v>0</v>
      </c>
      <c r="S208" s="446"/>
      <c r="T208" s="413">
        <f t="shared" ref="T208:T213" si="115">SUM(B208:R208)</f>
        <v>0</v>
      </c>
      <c r="U208" s="414" t="e">
        <f t="shared" ref="U208:U214" si="116">T208/$T$214</f>
        <v>#DIV/0!</v>
      </c>
    </row>
    <row r="209" spans="1:23" ht="12.75" customHeight="1" x14ac:dyDescent="0.3">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15"/>
        <v>0</v>
      </c>
      <c r="U209" s="414" t="e">
        <f t="shared" si="116"/>
        <v>#DIV/0!</v>
      </c>
    </row>
    <row r="210" spans="1:23" ht="12.75" customHeight="1" x14ac:dyDescent="0.3">
      <c r="A210" s="415" t="str">
        <f>A$8</f>
        <v>Pašvaldības finansējums</v>
      </c>
      <c r="B210" s="447">
        <f>IF($W204=1,B214-B207-B209-B213-B211,0)</f>
        <v>0</v>
      </c>
      <c r="C210" s="447"/>
      <c r="D210" s="447">
        <f t="shared" ref="D210:R210" si="117">IF($W204=1,D214-D207-D209-D213-D211,0)</f>
        <v>0</v>
      </c>
      <c r="E210" s="447"/>
      <c r="F210" s="447">
        <f t="shared" si="117"/>
        <v>0</v>
      </c>
      <c r="G210" s="447"/>
      <c r="H210" s="447">
        <f t="shared" si="117"/>
        <v>0</v>
      </c>
      <c r="I210" s="447"/>
      <c r="J210" s="447">
        <f t="shared" si="117"/>
        <v>0</v>
      </c>
      <c r="K210" s="447"/>
      <c r="L210" s="447">
        <f t="shared" si="117"/>
        <v>0</v>
      </c>
      <c r="M210" s="447"/>
      <c r="N210" s="447">
        <f t="shared" si="117"/>
        <v>0</v>
      </c>
      <c r="O210" s="447"/>
      <c r="P210" s="447">
        <f t="shared" si="117"/>
        <v>0</v>
      </c>
      <c r="Q210" s="447"/>
      <c r="R210" s="447">
        <f t="shared" si="117"/>
        <v>0</v>
      </c>
      <c r="S210" s="447"/>
      <c r="T210" s="413">
        <f t="shared" si="115"/>
        <v>0</v>
      </c>
      <c r="U210" s="414" t="e">
        <f t="shared" si="116"/>
        <v>#DIV/0!</v>
      </c>
    </row>
    <row r="211" spans="1:23" s="3" customFormat="1" ht="12.75" customHeight="1" x14ac:dyDescent="0.3">
      <c r="A211" s="415" t="str">
        <f>A$9</f>
        <v>Cits publiskais finansējums</v>
      </c>
      <c r="B211" s="447">
        <f>IF($X$204=2,B214*(1-$L$204),0)</f>
        <v>0</v>
      </c>
      <c r="C211" s="447"/>
      <c r="D211" s="447">
        <f t="shared" ref="D211:R211" si="118">IF($X$204=2,D214*(1-$L$204),0)</f>
        <v>0</v>
      </c>
      <c r="E211" s="447"/>
      <c r="F211" s="447">
        <f t="shared" si="118"/>
        <v>0</v>
      </c>
      <c r="G211" s="447"/>
      <c r="H211" s="447">
        <f t="shared" si="118"/>
        <v>0</v>
      </c>
      <c r="I211" s="447"/>
      <c r="J211" s="447">
        <f t="shared" si="118"/>
        <v>0</v>
      </c>
      <c r="K211" s="447"/>
      <c r="L211" s="447">
        <f t="shared" si="118"/>
        <v>0</v>
      </c>
      <c r="M211" s="447"/>
      <c r="N211" s="447">
        <f t="shared" si="118"/>
        <v>0</v>
      </c>
      <c r="O211" s="447"/>
      <c r="P211" s="447">
        <f t="shared" si="118"/>
        <v>0</v>
      </c>
      <c r="Q211" s="447"/>
      <c r="R211" s="447">
        <f t="shared" si="118"/>
        <v>0</v>
      </c>
      <c r="S211" s="447"/>
      <c r="T211" s="413">
        <f t="shared" si="115"/>
        <v>0</v>
      </c>
      <c r="U211" s="414" t="e">
        <f t="shared" si="116"/>
        <v>#DIV/0!</v>
      </c>
    </row>
    <row r="212" spans="1:23" ht="12.75" customHeight="1" x14ac:dyDescent="0.3">
      <c r="A212" s="416" t="str">
        <f>A$10</f>
        <v>Publiskās attiecināmās izmaksas</v>
      </c>
      <c r="B212" s="314">
        <f>SUM(B207:B211)</f>
        <v>0</v>
      </c>
      <c r="C212" s="314"/>
      <c r="D212" s="314">
        <f t="shared" ref="D212:R212" si="119">SUM(D207:D211)</f>
        <v>0</v>
      </c>
      <c r="E212" s="314"/>
      <c r="F212" s="314">
        <f t="shared" si="119"/>
        <v>0</v>
      </c>
      <c r="G212" s="314"/>
      <c r="H212" s="314">
        <f t="shared" si="119"/>
        <v>0</v>
      </c>
      <c r="I212" s="314"/>
      <c r="J212" s="314">
        <f t="shared" si="119"/>
        <v>0</v>
      </c>
      <c r="K212" s="314"/>
      <c r="L212" s="314">
        <f t="shared" si="119"/>
        <v>0</v>
      </c>
      <c r="M212" s="314"/>
      <c r="N212" s="314">
        <f t="shared" si="119"/>
        <v>0</v>
      </c>
      <c r="O212" s="314"/>
      <c r="P212" s="314">
        <f t="shared" si="119"/>
        <v>0</v>
      </c>
      <c r="Q212" s="314"/>
      <c r="R212" s="314">
        <f t="shared" si="119"/>
        <v>0</v>
      </c>
      <c r="S212" s="314"/>
      <c r="T212" s="417">
        <f t="shared" si="115"/>
        <v>0</v>
      </c>
      <c r="U212" s="414" t="e">
        <f t="shared" si="116"/>
        <v>#DIV/0!</v>
      </c>
    </row>
    <row r="213" spans="1:23" ht="12.75" customHeight="1" x14ac:dyDescent="0.3">
      <c r="A213" s="415" t="str">
        <f>A$11</f>
        <v>Privātās attiecināmās izmaksas</v>
      </c>
      <c r="B213" s="447" t="b">
        <f>IF($W$204=1,0,IF($W$204=3,IF($X$204=1,B214-B212,0)))</f>
        <v>0</v>
      </c>
      <c r="C213" s="447"/>
      <c r="D213" s="447" t="b">
        <f t="shared" ref="D213:R213" si="120">IF($W$204=1,0,IF($W$204=3,IF($X$204=1,D214-D212,0)))</f>
        <v>0</v>
      </c>
      <c r="E213" s="447"/>
      <c r="F213" s="447" t="b">
        <f t="shared" si="120"/>
        <v>0</v>
      </c>
      <c r="G213" s="447"/>
      <c r="H213" s="447" t="b">
        <f t="shared" si="120"/>
        <v>0</v>
      </c>
      <c r="I213" s="447"/>
      <c r="J213" s="447" t="b">
        <f t="shared" si="120"/>
        <v>0</v>
      </c>
      <c r="K213" s="447"/>
      <c r="L213" s="447" t="b">
        <f t="shared" si="120"/>
        <v>0</v>
      </c>
      <c r="M213" s="447"/>
      <c r="N213" s="447" t="b">
        <f t="shared" si="120"/>
        <v>0</v>
      </c>
      <c r="O213" s="447"/>
      <c r="P213" s="447" t="b">
        <f t="shared" si="120"/>
        <v>0</v>
      </c>
      <c r="Q213" s="447"/>
      <c r="R213" s="447" t="b">
        <f t="shared" si="120"/>
        <v>0</v>
      </c>
      <c r="S213" s="447"/>
      <c r="T213" s="413">
        <f t="shared" si="115"/>
        <v>0</v>
      </c>
      <c r="U213" s="414" t="e">
        <f t="shared" si="116"/>
        <v>#DIV/0!</v>
      </c>
    </row>
    <row r="214" spans="1:23" ht="12.75" customHeight="1" x14ac:dyDescent="0.3">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16"/>
        <v>#DIV/0!</v>
      </c>
    </row>
    <row r="215" spans="1:23" ht="12.75" customHeight="1" x14ac:dyDescent="0.3">
      <c r="A215" s="415" t="str">
        <f>A$13</f>
        <v>Publiskās neattiecināmās izmaksas</v>
      </c>
      <c r="B215" s="447" t="b">
        <f>IF($W204=1,B220,IF($W204=3,IF($X204=1,0,B220)))</f>
        <v>0</v>
      </c>
      <c r="C215" s="447"/>
      <c r="D215" s="447" t="b">
        <f t="shared" ref="D215:R215" si="121">IF($W204=1,D220,IF($W204=3,IF($X204=1,0,D220)))</f>
        <v>0</v>
      </c>
      <c r="E215" s="447"/>
      <c r="F215" s="447" t="b">
        <f t="shared" si="121"/>
        <v>0</v>
      </c>
      <c r="G215" s="447"/>
      <c r="H215" s="447" t="b">
        <f t="shared" si="121"/>
        <v>0</v>
      </c>
      <c r="I215" s="447"/>
      <c r="J215" s="447" t="b">
        <f t="shared" si="121"/>
        <v>0</v>
      </c>
      <c r="K215" s="447"/>
      <c r="L215" s="447" t="b">
        <f t="shared" si="121"/>
        <v>0</v>
      </c>
      <c r="M215" s="447" t="b">
        <f t="shared" si="121"/>
        <v>0</v>
      </c>
      <c r="N215" s="447" t="b">
        <f t="shared" si="121"/>
        <v>0</v>
      </c>
      <c r="O215" s="447"/>
      <c r="P215" s="447" t="b">
        <f t="shared" si="121"/>
        <v>0</v>
      </c>
      <c r="Q215" s="447"/>
      <c r="R215" s="447" t="b">
        <f t="shared" si="121"/>
        <v>0</v>
      </c>
      <c r="S215" s="447"/>
      <c r="T215" s="413">
        <f t="shared" ref="T215:T217" si="122">SUM(B215:R215)</f>
        <v>0</v>
      </c>
      <c r="U215" s="448" t="s">
        <v>317</v>
      </c>
    </row>
    <row r="216" spans="1:23" ht="12.75" customHeight="1" x14ac:dyDescent="0.3">
      <c r="A216" s="415" t="str">
        <f>A$14</f>
        <v>Privātās neattiecināmās izmaksas</v>
      </c>
      <c r="B216" s="447">
        <f>IF($X204=2,0,IF($X204=1,B220,IF($W204=1,0,IF($W204=3,B220,0))))</f>
        <v>0</v>
      </c>
      <c r="C216" s="447"/>
      <c r="D216" s="447">
        <f t="shared" ref="D216:R216" si="123">IF($X204=2,0,IF($X204=1,D220,IF($W204=1,0,IF($W204=3,D220,0))))</f>
        <v>0</v>
      </c>
      <c r="E216" s="447"/>
      <c r="F216" s="447">
        <f t="shared" si="123"/>
        <v>0</v>
      </c>
      <c r="G216" s="447"/>
      <c r="H216" s="447">
        <f t="shared" si="123"/>
        <v>0</v>
      </c>
      <c r="I216" s="447"/>
      <c r="J216" s="447">
        <f t="shared" si="123"/>
        <v>0</v>
      </c>
      <c r="K216" s="447"/>
      <c r="L216" s="447">
        <f t="shared" si="123"/>
        <v>0</v>
      </c>
      <c r="M216" s="447">
        <f t="shared" si="123"/>
        <v>0</v>
      </c>
      <c r="N216" s="447">
        <f t="shared" si="123"/>
        <v>0</v>
      </c>
      <c r="O216" s="447"/>
      <c r="P216" s="447">
        <f t="shared" si="123"/>
        <v>0</v>
      </c>
      <c r="Q216" s="447"/>
      <c r="R216" s="447">
        <f t="shared" si="123"/>
        <v>0</v>
      </c>
      <c r="S216" s="447"/>
      <c r="T216" s="413">
        <f t="shared" si="122"/>
        <v>0</v>
      </c>
      <c r="U216" s="448" t="s">
        <v>317</v>
      </c>
    </row>
    <row r="217" spans="1:23" ht="12.75" customHeight="1" x14ac:dyDescent="0.3">
      <c r="A217" s="416" t="str">
        <f>A$15</f>
        <v>Neattiecināmās izmaksas kopā</v>
      </c>
      <c r="B217" s="314">
        <f>SUM(B215:B216)</f>
        <v>0</v>
      </c>
      <c r="C217" s="314"/>
      <c r="D217" s="314">
        <f t="shared" ref="D217:R217" si="124">SUM(D215:D216)</f>
        <v>0</v>
      </c>
      <c r="E217" s="314"/>
      <c r="F217" s="314">
        <f t="shared" si="124"/>
        <v>0</v>
      </c>
      <c r="G217" s="314"/>
      <c r="H217" s="314">
        <f t="shared" si="124"/>
        <v>0</v>
      </c>
      <c r="I217" s="314"/>
      <c r="J217" s="314">
        <f t="shared" si="124"/>
        <v>0</v>
      </c>
      <c r="K217" s="314"/>
      <c r="L217" s="314">
        <f t="shared" si="124"/>
        <v>0</v>
      </c>
      <c r="M217" s="314"/>
      <c r="N217" s="314">
        <f t="shared" si="124"/>
        <v>0</v>
      </c>
      <c r="O217" s="314"/>
      <c r="P217" s="314">
        <f t="shared" si="124"/>
        <v>0</v>
      </c>
      <c r="Q217" s="314"/>
      <c r="R217" s="314">
        <f t="shared" si="124"/>
        <v>0</v>
      </c>
      <c r="S217" s="314"/>
      <c r="T217" s="417">
        <f t="shared" si="122"/>
        <v>0</v>
      </c>
      <c r="U217" s="448" t="s">
        <v>317</v>
      </c>
    </row>
    <row r="218" spans="1:23" ht="12.75" customHeight="1" x14ac:dyDescent="0.3">
      <c r="A218" s="421" t="str">
        <f>A$16</f>
        <v>Kopējās izmaksas</v>
      </c>
      <c r="B218" s="422">
        <f>B214+B217</f>
        <v>0</v>
      </c>
      <c r="C218" s="422"/>
      <c r="D218" s="422">
        <f t="shared" ref="D218:R218" si="125">D214+D217</f>
        <v>0</v>
      </c>
      <c r="E218" s="422"/>
      <c r="F218" s="422">
        <f t="shared" si="125"/>
        <v>0</v>
      </c>
      <c r="G218" s="422"/>
      <c r="H218" s="422">
        <f t="shared" si="125"/>
        <v>0</v>
      </c>
      <c r="I218" s="422"/>
      <c r="J218" s="422">
        <f t="shared" si="125"/>
        <v>0</v>
      </c>
      <c r="K218" s="422"/>
      <c r="L218" s="422">
        <f t="shared" si="125"/>
        <v>0</v>
      </c>
      <c r="M218" s="422"/>
      <c r="N218" s="422">
        <f t="shared" si="125"/>
        <v>0</v>
      </c>
      <c r="O218" s="422"/>
      <c r="P218" s="422">
        <f t="shared" si="125"/>
        <v>0</v>
      </c>
      <c r="Q218" s="422"/>
      <c r="R218" s="422">
        <f t="shared" si="125"/>
        <v>0</v>
      </c>
      <c r="S218" s="422"/>
      <c r="T218" s="417">
        <f>SUM(B218:R218)</f>
        <v>0</v>
      </c>
      <c r="U218" s="448" t="s">
        <v>317</v>
      </c>
    </row>
    <row r="219" spans="1:23" x14ac:dyDescent="0.3">
      <c r="A219" s="451" t="s">
        <v>334</v>
      </c>
      <c r="B219" s="452">
        <f>B214*$L$204*$W$20</f>
        <v>0</v>
      </c>
      <c r="C219" s="452"/>
      <c r="D219" s="452">
        <f t="shared" ref="D219:R219" si="126">D214*$L$204*$W$20</f>
        <v>0</v>
      </c>
      <c r="E219" s="452"/>
      <c r="F219" s="452">
        <f t="shared" si="126"/>
        <v>0</v>
      </c>
      <c r="G219" s="452"/>
      <c r="H219" s="452">
        <f t="shared" si="126"/>
        <v>0</v>
      </c>
      <c r="I219" s="452"/>
      <c r="J219" s="452">
        <f t="shared" si="126"/>
        <v>0</v>
      </c>
      <c r="K219" s="452"/>
      <c r="L219" s="452">
        <f t="shared" si="126"/>
        <v>0</v>
      </c>
      <c r="M219" s="452"/>
      <c r="N219" s="452">
        <f t="shared" si="126"/>
        <v>0</v>
      </c>
      <c r="O219" s="452"/>
      <c r="P219" s="452">
        <f t="shared" si="126"/>
        <v>0</v>
      </c>
      <c r="Q219" s="452"/>
      <c r="R219" s="452">
        <f t="shared" si="126"/>
        <v>0</v>
      </c>
      <c r="T219" s="452">
        <f>IF(X204=1,0,SUM(B219:R219))</f>
        <v>0</v>
      </c>
    </row>
    <row r="220" spans="1:23" x14ac:dyDescent="0.3">
      <c r="A220" s="451" t="s">
        <v>319</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2" spans="1:23" ht="18.75" customHeight="1" x14ac:dyDescent="0.3">
      <c r="A222" s="454" t="s">
        <v>336</v>
      </c>
      <c r="B222" s="438">
        <f>'1.3.1. Partneris-kom.-1'!C3</f>
        <v>0</v>
      </c>
      <c r="C222" s="439"/>
      <c r="D222" s="439"/>
      <c r="E222" s="439"/>
      <c r="F222" s="438">
        <f>'1.3.1. Partneris-kom.-1'!H3</f>
        <v>0</v>
      </c>
      <c r="G222" s="439"/>
      <c r="H222" s="440"/>
      <c r="I222" s="439"/>
      <c r="J222" s="440" t="s">
        <v>324</v>
      </c>
      <c r="K222" s="439"/>
      <c r="L222" s="442">
        <f>'1.3.1. Partneris-kom.-1'!C7</f>
        <v>0.45</v>
      </c>
      <c r="M222" s="439"/>
      <c r="N222" s="443" t="s">
        <v>337</v>
      </c>
      <c r="O222" s="439"/>
      <c r="P222" s="440"/>
      <c r="Q222" s="439"/>
      <c r="R222" s="440"/>
      <c r="S222" s="439"/>
      <c r="T222" s="440"/>
      <c r="U222" s="440"/>
      <c r="W222" s="4">
        <f>IF(F222=Dati!$J$3,1,IF(F222=Dati!$J$4,2,IF(F222=Dati!$J$5,3,0)))</f>
        <v>0</v>
      </c>
    </row>
    <row r="223" spans="1:23" x14ac:dyDescent="0.3">
      <c r="A223" s="409" t="s">
        <v>309</v>
      </c>
      <c r="B223" s="410">
        <f>B$3</f>
        <v>2024</v>
      </c>
      <c r="C223" s="410"/>
      <c r="D223" s="410">
        <f>D$3</f>
        <v>2025</v>
      </c>
      <c r="E223" s="410"/>
      <c r="F223" s="410">
        <f>F$3</f>
        <v>2026</v>
      </c>
      <c r="G223" s="410"/>
      <c r="H223" s="410">
        <f>H$3</f>
        <v>2027</v>
      </c>
      <c r="I223" s="410"/>
      <c r="J223" s="410">
        <f>J$3</f>
        <v>2028</v>
      </c>
      <c r="K223" s="410"/>
      <c r="L223" s="410">
        <f>L$3</f>
        <v>2029</v>
      </c>
      <c r="M223" s="410"/>
      <c r="N223" s="410" t="str">
        <f>N$3</f>
        <v>X</v>
      </c>
      <c r="O223" s="410"/>
      <c r="P223" s="410" t="str">
        <f>P$3</f>
        <v>X</v>
      </c>
      <c r="Q223" s="410"/>
      <c r="R223" s="410" t="str">
        <f>R$3</f>
        <v>X</v>
      </c>
      <c r="S223" s="410"/>
      <c r="T223" s="410"/>
      <c r="U223" s="410"/>
    </row>
    <row r="224" spans="1:23" x14ac:dyDescent="0.3">
      <c r="A224" s="444"/>
      <c r="B224" s="411" t="s">
        <v>310</v>
      </c>
      <c r="C224" s="411"/>
      <c r="D224" s="411" t="s">
        <v>310</v>
      </c>
      <c r="E224" s="411"/>
      <c r="F224" s="411" t="s">
        <v>310</v>
      </c>
      <c r="G224" s="411"/>
      <c r="H224" s="411" t="s">
        <v>310</v>
      </c>
      <c r="I224" s="411"/>
      <c r="J224" s="411" t="s">
        <v>310</v>
      </c>
      <c r="K224" s="411"/>
      <c r="L224" s="411" t="s">
        <v>310</v>
      </c>
      <c r="M224" s="411"/>
      <c r="N224" s="411" t="s">
        <v>310</v>
      </c>
      <c r="O224" s="411"/>
      <c r="P224" s="411" t="s">
        <v>310</v>
      </c>
      <c r="Q224" s="411"/>
      <c r="R224" s="411" t="s">
        <v>310</v>
      </c>
      <c r="S224" s="411"/>
      <c r="T224" s="411" t="s">
        <v>190</v>
      </c>
      <c r="U224" s="411" t="s">
        <v>134</v>
      </c>
    </row>
    <row r="225" spans="1:23" ht="12.75" customHeight="1" x14ac:dyDescent="0.3">
      <c r="A225" s="445" t="str">
        <f>A$5</f>
        <v>Eiropas Reģionālās attīstības fonds</v>
      </c>
      <c r="B225" s="446">
        <f>B232*$L$222</f>
        <v>0</v>
      </c>
      <c r="C225" s="446"/>
      <c r="D225" s="446">
        <f t="shared" ref="D225:R225" si="127">D232*$L$222</f>
        <v>0</v>
      </c>
      <c r="E225" s="446"/>
      <c r="F225" s="446">
        <f t="shared" si="127"/>
        <v>0</v>
      </c>
      <c r="G225" s="446"/>
      <c r="H225" s="446">
        <f t="shared" si="127"/>
        <v>0</v>
      </c>
      <c r="I225" s="446"/>
      <c r="J225" s="446">
        <f t="shared" si="127"/>
        <v>0</v>
      </c>
      <c r="K225" s="446"/>
      <c r="L225" s="446">
        <f t="shared" si="127"/>
        <v>0</v>
      </c>
      <c r="M225" s="446"/>
      <c r="N225" s="446">
        <f t="shared" si="127"/>
        <v>0</v>
      </c>
      <c r="O225" s="446"/>
      <c r="P225" s="446">
        <f t="shared" si="127"/>
        <v>0</v>
      </c>
      <c r="Q225" s="446"/>
      <c r="R225" s="446">
        <f t="shared" si="127"/>
        <v>0</v>
      </c>
      <c r="S225" s="446"/>
      <c r="T225" s="413">
        <f>SUM(B225:R225)</f>
        <v>0</v>
      </c>
      <c r="U225" s="414" t="e">
        <f>T225/$T$232</f>
        <v>#DIV/0!</v>
      </c>
    </row>
    <row r="226" spans="1:23" ht="12.75" customHeight="1" x14ac:dyDescent="0.3">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28">SUM(B226:R226)</f>
        <v>0</v>
      </c>
      <c r="U226" s="414" t="e">
        <f t="shared" ref="U226:U232" si="129">T226/$T$232</f>
        <v>#DIV/0!</v>
      </c>
    </row>
    <row r="227" spans="1:23" ht="12.75" customHeight="1" x14ac:dyDescent="0.3">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28"/>
        <v>0</v>
      </c>
      <c r="U227" s="414" t="e">
        <f t="shared" si="129"/>
        <v>#DIV/0!</v>
      </c>
    </row>
    <row r="228" spans="1:23" ht="12.75" customHeight="1" x14ac:dyDescent="0.3">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28"/>
        <v>0</v>
      </c>
      <c r="U228" s="414" t="e">
        <f t="shared" si="129"/>
        <v>#DIV/0!</v>
      </c>
    </row>
    <row r="229" spans="1:23" s="3" customFormat="1" ht="12.75" customHeight="1" x14ac:dyDescent="0.3">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28"/>
        <v>0</v>
      </c>
      <c r="U229" s="414" t="e">
        <f t="shared" si="129"/>
        <v>#DIV/0!</v>
      </c>
    </row>
    <row r="230" spans="1:23" ht="12.75" customHeight="1" x14ac:dyDescent="0.3">
      <c r="A230" s="416" t="str">
        <f>A$10</f>
        <v>Publiskās attiecināmās izmaksas</v>
      </c>
      <c r="B230" s="314">
        <f>SUM(B225:B229)</f>
        <v>0</v>
      </c>
      <c r="C230" s="314"/>
      <c r="D230" s="314">
        <f t="shared" ref="D230:R230" si="130">SUM(D225:D229)</f>
        <v>0</v>
      </c>
      <c r="E230" s="314"/>
      <c r="F230" s="314">
        <f t="shared" si="130"/>
        <v>0</v>
      </c>
      <c r="G230" s="314"/>
      <c r="H230" s="314">
        <f t="shared" si="130"/>
        <v>0</v>
      </c>
      <c r="I230" s="314"/>
      <c r="J230" s="314">
        <f t="shared" si="130"/>
        <v>0</v>
      </c>
      <c r="K230" s="314"/>
      <c r="L230" s="314">
        <f t="shared" si="130"/>
        <v>0</v>
      </c>
      <c r="M230" s="314"/>
      <c r="N230" s="314">
        <f t="shared" si="130"/>
        <v>0</v>
      </c>
      <c r="O230" s="314"/>
      <c r="P230" s="314">
        <f t="shared" si="130"/>
        <v>0</v>
      </c>
      <c r="Q230" s="314"/>
      <c r="R230" s="314">
        <f t="shared" si="130"/>
        <v>0</v>
      </c>
      <c r="S230" s="314"/>
      <c r="T230" s="417">
        <f t="shared" si="128"/>
        <v>0</v>
      </c>
      <c r="U230" s="414" t="e">
        <f t="shared" si="129"/>
        <v>#DIV/0!</v>
      </c>
    </row>
    <row r="231" spans="1:23" ht="12.75" customHeight="1" x14ac:dyDescent="0.3">
      <c r="A231" s="415" t="str">
        <f>A$11</f>
        <v>Privātās attiecināmās izmaksas</v>
      </c>
      <c r="B231" s="447">
        <f>B232-B225</f>
        <v>0</v>
      </c>
      <c r="C231" s="447"/>
      <c r="D231" s="447">
        <f t="shared" ref="D231:R231" si="131">D232-D225</f>
        <v>0</v>
      </c>
      <c r="E231" s="447"/>
      <c r="F231" s="447">
        <f t="shared" si="131"/>
        <v>0</v>
      </c>
      <c r="G231" s="447"/>
      <c r="H231" s="447">
        <f t="shared" si="131"/>
        <v>0</v>
      </c>
      <c r="I231" s="447"/>
      <c r="J231" s="447">
        <f t="shared" si="131"/>
        <v>0</v>
      </c>
      <c r="K231" s="447"/>
      <c r="L231" s="447">
        <f t="shared" si="131"/>
        <v>0</v>
      </c>
      <c r="M231" s="447"/>
      <c r="N231" s="447">
        <f t="shared" si="131"/>
        <v>0</v>
      </c>
      <c r="O231" s="447"/>
      <c r="P231" s="447">
        <f t="shared" si="131"/>
        <v>0</v>
      </c>
      <c r="Q231" s="447"/>
      <c r="R231" s="447">
        <f t="shared" si="131"/>
        <v>0</v>
      </c>
      <c r="S231" s="447"/>
      <c r="T231" s="413">
        <f t="shared" si="128"/>
        <v>0</v>
      </c>
      <c r="U231" s="414" t="e">
        <f t="shared" si="129"/>
        <v>#DIV/0!</v>
      </c>
    </row>
    <row r="232" spans="1:23" ht="12.75" customHeight="1" x14ac:dyDescent="0.3">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29"/>
        <v>#DIV/0!</v>
      </c>
    </row>
    <row r="233" spans="1:23" ht="12.75" customHeight="1" x14ac:dyDescent="0.3">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32">SUM(B233:R233)</f>
        <v>0</v>
      </c>
      <c r="U233" s="448" t="s">
        <v>317</v>
      </c>
    </row>
    <row r="234" spans="1:23" ht="12.75" customHeight="1" x14ac:dyDescent="0.3">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32"/>
        <v>0</v>
      </c>
      <c r="U234" s="448" t="s">
        <v>317</v>
      </c>
    </row>
    <row r="235" spans="1:23" ht="12.75" customHeight="1" x14ac:dyDescent="0.3">
      <c r="A235" s="416" t="str">
        <f>A$15</f>
        <v>Neattiecināmās izmaksas kopā</v>
      </c>
      <c r="B235" s="314">
        <f>SUM(B233:B234)</f>
        <v>0</v>
      </c>
      <c r="C235" s="314"/>
      <c r="D235" s="314">
        <f t="shared" ref="D235:R235" si="133">SUM(D233:D234)</f>
        <v>0</v>
      </c>
      <c r="E235" s="314"/>
      <c r="F235" s="314">
        <f t="shared" si="133"/>
        <v>0</v>
      </c>
      <c r="G235" s="314"/>
      <c r="H235" s="314">
        <f t="shared" si="133"/>
        <v>0</v>
      </c>
      <c r="I235" s="314"/>
      <c r="J235" s="314">
        <f t="shared" si="133"/>
        <v>0</v>
      </c>
      <c r="K235" s="314"/>
      <c r="L235" s="314">
        <f t="shared" si="133"/>
        <v>0</v>
      </c>
      <c r="M235" s="314"/>
      <c r="N235" s="314">
        <f t="shared" si="133"/>
        <v>0</v>
      </c>
      <c r="O235" s="314"/>
      <c r="P235" s="314">
        <f t="shared" si="133"/>
        <v>0</v>
      </c>
      <c r="Q235" s="314"/>
      <c r="R235" s="314">
        <f t="shared" si="133"/>
        <v>0</v>
      </c>
      <c r="S235" s="314"/>
      <c r="T235" s="417">
        <f t="shared" si="132"/>
        <v>0</v>
      </c>
      <c r="U235" s="448" t="s">
        <v>317</v>
      </c>
    </row>
    <row r="236" spans="1:23" ht="12.75" customHeight="1" x14ac:dyDescent="0.3">
      <c r="A236" s="421" t="str">
        <f>A$16</f>
        <v>Kopējās izmaksas</v>
      </c>
      <c r="B236" s="422">
        <f>B232+B235</f>
        <v>0</v>
      </c>
      <c r="C236" s="422"/>
      <c r="D236" s="422">
        <f t="shared" ref="D236:R236" si="134">D232+D235</f>
        <v>0</v>
      </c>
      <c r="E236" s="422"/>
      <c r="F236" s="422">
        <f t="shared" si="134"/>
        <v>0</v>
      </c>
      <c r="G236" s="422"/>
      <c r="H236" s="422">
        <f t="shared" si="134"/>
        <v>0</v>
      </c>
      <c r="I236" s="422"/>
      <c r="J236" s="422">
        <f t="shared" si="134"/>
        <v>0</v>
      </c>
      <c r="K236" s="422"/>
      <c r="L236" s="422">
        <f t="shared" si="134"/>
        <v>0</v>
      </c>
      <c r="M236" s="422"/>
      <c r="N236" s="422">
        <f t="shared" si="134"/>
        <v>0</v>
      </c>
      <c r="O236" s="422"/>
      <c r="P236" s="422">
        <f t="shared" si="134"/>
        <v>0</v>
      </c>
      <c r="Q236" s="422"/>
      <c r="R236" s="422">
        <f t="shared" si="134"/>
        <v>0</v>
      </c>
      <c r="S236" s="422"/>
      <c r="T236" s="417">
        <f>SUM(B236:R236)</f>
        <v>0</v>
      </c>
      <c r="U236" s="448" t="s">
        <v>317</v>
      </c>
    </row>
    <row r="238" spans="1:23" ht="18.75" customHeight="1" x14ac:dyDescent="0.3">
      <c r="A238" s="454" t="s">
        <v>336</v>
      </c>
      <c r="B238" s="438">
        <f>'1.3.1. Partneris-kom.-1'!C3</f>
        <v>0</v>
      </c>
      <c r="C238" s="439"/>
      <c r="D238" s="439"/>
      <c r="E238" s="439"/>
      <c r="F238" s="438">
        <f>'1.3.1. Partneris-kom.-1'!H3</f>
        <v>0</v>
      </c>
      <c r="G238" s="439"/>
      <c r="H238" s="440"/>
      <c r="I238" s="439"/>
      <c r="J238" s="440" t="s">
        <v>324</v>
      </c>
      <c r="K238" s="439"/>
      <c r="L238" s="442">
        <f>'1.3.1. Partneris-kom.-1'!C14</f>
        <v>1</v>
      </c>
      <c r="M238" s="439"/>
      <c r="N238" s="443" t="s">
        <v>338</v>
      </c>
      <c r="O238" s="439"/>
      <c r="P238" s="440"/>
      <c r="Q238" s="439"/>
      <c r="R238" s="440"/>
      <c r="S238" s="439"/>
      <c r="T238" s="440"/>
      <c r="U238" s="440"/>
      <c r="W238" s="4">
        <f>IF(F238=Dati!$J$3,1,IF(F238=Dati!$J$4,2,IF(F238=Dati!$J$5,3,0)))</f>
        <v>0</v>
      </c>
    </row>
    <row r="239" spans="1:23" x14ac:dyDescent="0.3">
      <c r="A239" s="409" t="s">
        <v>309</v>
      </c>
      <c r="B239" s="410">
        <f>B$3</f>
        <v>2024</v>
      </c>
      <c r="C239" s="410"/>
      <c r="D239" s="410">
        <f>D$3</f>
        <v>2025</v>
      </c>
      <c r="E239" s="410"/>
      <c r="F239" s="410">
        <f>F$3</f>
        <v>2026</v>
      </c>
      <c r="G239" s="410"/>
      <c r="H239" s="410">
        <f>H$3</f>
        <v>2027</v>
      </c>
      <c r="I239" s="410"/>
      <c r="J239" s="410">
        <f>J$3</f>
        <v>2028</v>
      </c>
      <c r="K239" s="410"/>
      <c r="L239" s="410">
        <f>L$3</f>
        <v>2029</v>
      </c>
      <c r="M239" s="410"/>
      <c r="N239" s="410" t="str">
        <f>N$3</f>
        <v>X</v>
      </c>
      <c r="O239" s="410"/>
      <c r="P239" s="410" t="str">
        <f>P$3</f>
        <v>X</v>
      </c>
      <c r="Q239" s="410"/>
      <c r="R239" s="410" t="str">
        <f>R$3</f>
        <v>X</v>
      </c>
      <c r="S239" s="410"/>
      <c r="T239" s="410"/>
      <c r="U239" s="410"/>
    </row>
    <row r="240" spans="1:23" x14ac:dyDescent="0.3">
      <c r="A240" s="444"/>
      <c r="B240" s="411" t="s">
        <v>310</v>
      </c>
      <c r="C240" s="411"/>
      <c r="D240" s="411" t="s">
        <v>310</v>
      </c>
      <c r="E240" s="411"/>
      <c r="F240" s="411" t="s">
        <v>310</v>
      </c>
      <c r="G240" s="411"/>
      <c r="H240" s="411" t="s">
        <v>310</v>
      </c>
      <c r="I240" s="411"/>
      <c r="J240" s="411" t="s">
        <v>310</v>
      </c>
      <c r="K240" s="411"/>
      <c r="L240" s="411" t="s">
        <v>310</v>
      </c>
      <c r="M240" s="411"/>
      <c r="N240" s="411" t="s">
        <v>310</v>
      </c>
      <c r="O240" s="411"/>
      <c r="P240" s="411" t="s">
        <v>310</v>
      </c>
      <c r="Q240" s="411"/>
      <c r="R240" s="411" t="s">
        <v>310</v>
      </c>
      <c r="S240" s="411"/>
      <c r="T240" s="411" t="s">
        <v>190</v>
      </c>
      <c r="U240" s="411" t="s">
        <v>134</v>
      </c>
    </row>
    <row r="241" spans="1:23" ht="12.75" customHeight="1" x14ac:dyDescent="0.3">
      <c r="A241" s="445" t="str">
        <f>A$5</f>
        <v>Eiropas Reģionālās attīstības fonds</v>
      </c>
      <c r="B241" s="446">
        <f>B248*$L$238</f>
        <v>0</v>
      </c>
      <c r="C241" s="446"/>
      <c r="D241" s="446">
        <f t="shared" ref="D241:R241" si="135">D248*$L$238</f>
        <v>0</v>
      </c>
      <c r="E241" s="446"/>
      <c r="F241" s="446">
        <f t="shared" si="135"/>
        <v>0</v>
      </c>
      <c r="G241" s="446"/>
      <c r="H241" s="446">
        <f t="shared" si="135"/>
        <v>0</v>
      </c>
      <c r="I241" s="446"/>
      <c r="J241" s="446">
        <f t="shared" si="135"/>
        <v>0</v>
      </c>
      <c r="K241" s="446"/>
      <c r="L241" s="446">
        <f t="shared" si="135"/>
        <v>0</v>
      </c>
      <c r="M241" s="446"/>
      <c r="N241" s="446">
        <f t="shared" si="135"/>
        <v>0</v>
      </c>
      <c r="O241" s="446"/>
      <c r="P241" s="446">
        <f t="shared" si="135"/>
        <v>0</v>
      </c>
      <c r="Q241" s="446"/>
      <c r="R241" s="446">
        <f t="shared" si="135"/>
        <v>0</v>
      </c>
      <c r="S241" s="446"/>
      <c r="T241" s="413">
        <f>SUM(B241:R241)</f>
        <v>0</v>
      </c>
      <c r="U241" s="414" t="e">
        <f>T241/$T$248</f>
        <v>#DIV/0!</v>
      </c>
    </row>
    <row r="242" spans="1:23" ht="12.75" customHeight="1" x14ac:dyDescent="0.3">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36">SUM(B242:R242)</f>
        <v>0</v>
      </c>
      <c r="U242" s="414" t="e">
        <f t="shared" ref="U242:U248" si="137">T242/$T$248</f>
        <v>#DIV/0!</v>
      </c>
    </row>
    <row r="243" spans="1:23" ht="12.75" customHeight="1" x14ac:dyDescent="0.3">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36"/>
        <v>0</v>
      </c>
      <c r="U243" s="414" t="e">
        <f t="shared" si="137"/>
        <v>#DIV/0!</v>
      </c>
    </row>
    <row r="244" spans="1:23" ht="12.75" customHeight="1" x14ac:dyDescent="0.3">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36"/>
        <v>0</v>
      </c>
      <c r="U244" s="414" t="e">
        <f t="shared" si="137"/>
        <v>#DIV/0!</v>
      </c>
    </row>
    <row r="245" spans="1:23" s="3" customFormat="1" ht="12.75" customHeight="1" x14ac:dyDescent="0.3">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36"/>
        <v>0</v>
      </c>
      <c r="U245" s="414" t="e">
        <f t="shared" si="137"/>
        <v>#DIV/0!</v>
      </c>
    </row>
    <row r="246" spans="1:23" ht="12.75" customHeight="1" x14ac:dyDescent="0.3">
      <c r="A246" s="416" t="str">
        <f>A$10</f>
        <v>Publiskās attiecināmās izmaksas</v>
      </c>
      <c r="B246" s="314">
        <f>SUM(B241:B245)</f>
        <v>0</v>
      </c>
      <c r="C246" s="314"/>
      <c r="D246" s="314">
        <f t="shared" ref="D246:R246" si="138">SUM(D241:D245)</f>
        <v>0</v>
      </c>
      <c r="E246" s="314"/>
      <c r="F246" s="314">
        <f t="shared" si="138"/>
        <v>0</v>
      </c>
      <c r="G246" s="314"/>
      <c r="H246" s="314">
        <f t="shared" si="138"/>
        <v>0</v>
      </c>
      <c r="I246" s="314"/>
      <c r="J246" s="314">
        <f t="shared" si="138"/>
        <v>0</v>
      </c>
      <c r="K246" s="314"/>
      <c r="L246" s="314">
        <f t="shared" si="138"/>
        <v>0</v>
      </c>
      <c r="M246" s="314"/>
      <c r="N246" s="314">
        <f t="shared" si="138"/>
        <v>0</v>
      </c>
      <c r="O246" s="314"/>
      <c r="P246" s="314">
        <f t="shared" si="138"/>
        <v>0</v>
      </c>
      <c r="Q246" s="314"/>
      <c r="R246" s="314">
        <f t="shared" si="138"/>
        <v>0</v>
      </c>
      <c r="S246" s="314"/>
      <c r="T246" s="417">
        <f t="shared" si="136"/>
        <v>0</v>
      </c>
      <c r="U246" s="414" t="e">
        <f t="shared" si="137"/>
        <v>#DIV/0!</v>
      </c>
    </row>
    <row r="247" spans="1:23" ht="12.75" customHeight="1" x14ac:dyDescent="0.3">
      <c r="A247" s="415" t="str">
        <f>A$11</f>
        <v>Privātās attiecināmās izmaksas</v>
      </c>
      <c r="B247" s="447">
        <f>B248*$L$238-B241</f>
        <v>0</v>
      </c>
      <c r="C247" s="447"/>
      <c r="D247" s="447">
        <f t="shared" ref="D247:R247" si="139">D248*$L$238-D241</f>
        <v>0</v>
      </c>
      <c r="E247" s="447"/>
      <c r="F247" s="447">
        <f t="shared" si="139"/>
        <v>0</v>
      </c>
      <c r="G247" s="447"/>
      <c r="H247" s="447">
        <f t="shared" si="139"/>
        <v>0</v>
      </c>
      <c r="I247" s="447"/>
      <c r="J247" s="447">
        <f t="shared" si="139"/>
        <v>0</v>
      </c>
      <c r="K247" s="447"/>
      <c r="L247" s="447">
        <f t="shared" si="139"/>
        <v>0</v>
      </c>
      <c r="M247" s="447"/>
      <c r="N247" s="447">
        <f t="shared" si="139"/>
        <v>0</v>
      </c>
      <c r="O247" s="447"/>
      <c r="P247" s="447">
        <f t="shared" si="139"/>
        <v>0</v>
      </c>
      <c r="Q247" s="447"/>
      <c r="R247" s="447">
        <f t="shared" si="139"/>
        <v>0</v>
      </c>
      <c r="S247" s="447"/>
      <c r="T247" s="413">
        <f t="shared" si="136"/>
        <v>0</v>
      </c>
      <c r="U247" s="414" t="e">
        <f t="shared" si="137"/>
        <v>#DIV/0!</v>
      </c>
    </row>
    <row r="248" spans="1:23" ht="12.75" customHeight="1" x14ac:dyDescent="0.3">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37"/>
        <v>#DIV/0!</v>
      </c>
    </row>
    <row r="249" spans="1:23" ht="12.75" customHeight="1" x14ac:dyDescent="0.3">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40">SUM(B249:R249)</f>
        <v>0</v>
      </c>
      <c r="U249" s="448" t="s">
        <v>317</v>
      </c>
    </row>
    <row r="250" spans="1:23" ht="12.75" customHeight="1" x14ac:dyDescent="0.3">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40"/>
        <v>0</v>
      </c>
      <c r="U250" s="448" t="s">
        <v>317</v>
      </c>
    </row>
    <row r="251" spans="1:23" ht="12.75" customHeight="1" x14ac:dyDescent="0.3">
      <c r="A251" s="416" t="str">
        <f>A$15</f>
        <v>Neattiecināmās izmaksas kopā</v>
      </c>
      <c r="B251" s="314">
        <f>SUM(B249:B250)</f>
        <v>0</v>
      </c>
      <c r="C251" s="314"/>
      <c r="D251" s="314">
        <f t="shared" ref="D251:R251" si="141">SUM(D249:D250)</f>
        <v>0</v>
      </c>
      <c r="E251" s="314"/>
      <c r="F251" s="314">
        <f t="shared" si="141"/>
        <v>0</v>
      </c>
      <c r="G251" s="314"/>
      <c r="H251" s="314">
        <f t="shared" si="141"/>
        <v>0</v>
      </c>
      <c r="I251" s="314"/>
      <c r="J251" s="314">
        <f t="shared" si="141"/>
        <v>0</v>
      </c>
      <c r="K251" s="314"/>
      <c r="L251" s="314">
        <f t="shared" si="141"/>
        <v>0</v>
      </c>
      <c r="M251" s="314"/>
      <c r="N251" s="314">
        <f t="shared" si="141"/>
        <v>0</v>
      </c>
      <c r="O251" s="314"/>
      <c r="P251" s="314">
        <f t="shared" si="141"/>
        <v>0</v>
      </c>
      <c r="Q251" s="314"/>
      <c r="R251" s="314">
        <f t="shared" si="141"/>
        <v>0</v>
      </c>
      <c r="S251" s="314"/>
      <c r="T251" s="417">
        <f t="shared" si="140"/>
        <v>0</v>
      </c>
      <c r="U251" s="448" t="s">
        <v>317</v>
      </c>
    </row>
    <row r="252" spans="1:23" ht="12.75" customHeight="1" x14ac:dyDescent="0.3">
      <c r="A252" s="421" t="str">
        <f>A$16</f>
        <v>Kopējās izmaksas</v>
      </c>
      <c r="B252" s="422">
        <f>B248+B251</f>
        <v>0</v>
      </c>
      <c r="C252" s="422"/>
      <c r="D252" s="422">
        <f t="shared" ref="D252:R252" si="142">D248+D251</f>
        <v>0</v>
      </c>
      <c r="E252" s="422"/>
      <c r="F252" s="422">
        <f t="shared" si="142"/>
        <v>0</v>
      </c>
      <c r="G252" s="422"/>
      <c r="H252" s="422">
        <f t="shared" si="142"/>
        <v>0</v>
      </c>
      <c r="I252" s="422"/>
      <c r="J252" s="422">
        <f t="shared" si="142"/>
        <v>0</v>
      </c>
      <c r="K252" s="422"/>
      <c r="L252" s="422">
        <f t="shared" si="142"/>
        <v>0</v>
      </c>
      <c r="M252" s="422"/>
      <c r="N252" s="422">
        <f t="shared" si="142"/>
        <v>0</v>
      </c>
      <c r="O252" s="422"/>
      <c r="P252" s="422">
        <f t="shared" si="142"/>
        <v>0</v>
      </c>
      <c r="Q252" s="422"/>
      <c r="R252" s="422">
        <f t="shared" si="142"/>
        <v>0</v>
      </c>
      <c r="S252" s="422"/>
      <c r="T252" s="417">
        <f>SUM(B252:R252)</f>
        <v>0</v>
      </c>
      <c r="U252" s="448" t="s">
        <v>317</v>
      </c>
    </row>
    <row r="254" spans="1:23" ht="18.75" customHeight="1" x14ac:dyDescent="0.3">
      <c r="A254" s="455" t="s">
        <v>339</v>
      </c>
      <c r="B254" s="438">
        <f>'1.3.2. Partneris-kom.-2'!C3</f>
        <v>0</v>
      </c>
      <c r="C254" s="439"/>
      <c r="D254" s="439"/>
      <c r="E254" s="439"/>
      <c r="F254" s="438">
        <f>'1.3.2. Partneris-kom.-2'!H3</f>
        <v>0</v>
      </c>
      <c r="G254" s="439"/>
      <c r="H254" s="440"/>
      <c r="I254" s="439"/>
      <c r="J254" s="440" t="s">
        <v>324</v>
      </c>
      <c r="K254" s="439"/>
      <c r="L254" s="442">
        <f>'1.3.2. Partneris-kom.-2'!C7</f>
        <v>0.45</v>
      </c>
      <c r="M254" s="439"/>
      <c r="N254" s="443" t="s">
        <v>337</v>
      </c>
      <c r="O254" s="439"/>
      <c r="P254" s="440"/>
      <c r="Q254" s="439"/>
      <c r="R254" s="440"/>
      <c r="S254" s="439"/>
      <c r="T254" s="440"/>
      <c r="U254" s="440"/>
      <c r="W254" s="4">
        <f>IF(F254=Dati!$J$3,1,IF(F254=Dati!$J$4,2,IF(F254=Dati!$J$5,3,0)))</f>
        <v>0</v>
      </c>
    </row>
    <row r="255" spans="1:23" x14ac:dyDescent="0.3">
      <c r="A255" s="409" t="s">
        <v>309</v>
      </c>
      <c r="B255" s="410">
        <f>B$3</f>
        <v>2024</v>
      </c>
      <c r="C255" s="410"/>
      <c r="D255" s="410">
        <f>D$3</f>
        <v>2025</v>
      </c>
      <c r="E255" s="410"/>
      <c r="F255" s="410">
        <f>F$3</f>
        <v>2026</v>
      </c>
      <c r="G255" s="410"/>
      <c r="H255" s="410">
        <f>H$3</f>
        <v>2027</v>
      </c>
      <c r="I255" s="410"/>
      <c r="J255" s="410">
        <f>J$3</f>
        <v>2028</v>
      </c>
      <c r="K255" s="410"/>
      <c r="L255" s="410">
        <f>L$3</f>
        <v>2029</v>
      </c>
      <c r="M255" s="410"/>
      <c r="N255" s="410" t="str">
        <f>N$3</f>
        <v>X</v>
      </c>
      <c r="O255" s="410"/>
      <c r="P255" s="410" t="str">
        <f>P$3</f>
        <v>X</v>
      </c>
      <c r="Q255" s="410"/>
      <c r="R255" s="410" t="str">
        <f>R$3</f>
        <v>X</v>
      </c>
      <c r="S255" s="410"/>
      <c r="T255" s="410"/>
      <c r="U255" s="410"/>
    </row>
    <row r="256" spans="1:23" x14ac:dyDescent="0.3">
      <c r="A256" s="444"/>
      <c r="B256" s="411" t="s">
        <v>310</v>
      </c>
      <c r="C256" s="411"/>
      <c r="D256" s="411" t="s">
        <v>310</v>
      </c>
      <c r="E256" s="411"/>
      <c r="F256" s="411" t="s">
        <v>310</v>
      </c>
      <c r="G256" s="411"/>
      <c r="H256" s="411" t="s">
        <v>310</v>
      </c>
      <c r="I256" s="411"/>
      <c r="J256" s="411" t="s">
        <v>310</v>
      </c>
      <c r="K256" s="411"/>
      <c r="L256" s="411" t="s">
        <v>310</v>
      </c>
      <c r="M256" s="411"/>
      <c r="N256" s="411" t="s">
        <v>310</v>
      </c>
      <c r="O256" s="411"/>
      <c r="P256" s="411" t="s">
        <v>310</v>
      </c>
      <c r="Q256" s="411"/>
      <c r="R256" s="411" t="s">
        <v>310</v>
      </c>
      <c r="S256" s="411"/>
      <c r="T256" s="411" t="s">
        <v>190</v>
      </c>
      <c r="U256" s="411" t="s">
        <v>134</v>
      </c>
    </row>
    <row r="257" spans="1:23" ht="12.75" customHeight="1" x14ac:dyDescent="0.3">
      <c r="A257" s="445" t="str">
        <f>A$5</f>
        <v>Eiropas Reģionālās attīstības fonds</v>
      </c>
      <c r="B257" s="446">
        <f>B264*$L$254</f>
        <v>0</v>
      </c>
      <c r="C257" s="446"/>
      <c r="D257" s="446">
        <f t="shared" ref="D257:R257" si="143">D264*$L$254</f>
        <v>0</v>
      </c>
      <c r="E257" s="446"/>
      <c r="F257" s="446">
        <f t="shared" si="143"/>
        <v>0</v>
      </c>
      <c r="G257" s="446"/>
      <c r="H257" s="446">
        <f t="shared" si="143"/>
        <v>0</v>
      </c>
      <c r="I257" s="446"/>
      <c r="J257" s="446">
        <f t="shared" si="143"/>
        <v>0</v>
      </c>
      <c r="K257" s="446"/>
      <c r="L257" s="446">
        <f t="shared" si="143"/>
        <v>0</v>
      </c>
      <c r="M257" s="446"/>
      <c r="N257" s="446">
        <f t="shared" si="143"/>
        <v>0</v>
      </c>
      <c r="O257" s="446"/>
      <c r="P257" s="446">
        <f t="shared" si="143"/>
        <v>0</v>
      </c>
      <c r="Q257" s="446"/>
      <c r="R257" s="446">
        <f t="shared" si="143"/>
        <v>0</v>
      </c>
      <c r="S257" s="446"/>
      <c r="T257" s="413">
        <f>SUM(B257:R257)</f>
        <v>0</v>
      </c>
      <c r="U257" s="414" t="e">
        <f>T257/$T$264</f>
        <v>#DIV/0!</v>
      </c>
    </row>
    <row r="258" spans="1:23" ht="12.75" customHeight="1" x14ac:dyDescent="0.3">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44">SUM(B258:R258)</f>
        <v>0</v>
      </c>
      <c r="U258" s="414" t="e">
        <f t="shared" ref="U258:U264" si="145">T258/$T$264</f>
        <v>#DIV/0!</v>
      </c>
    </row>
    <row r="259" spans="1:23" ht="12.75" customHeight="1" x14ac:dyDescent="0.3">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44"/>
        <v>0</v>
      </c>
      <c r="U259" s="414" t="e">
        <f t="shared" si="145"/>
        <v>#DIV/0!</v>
      </c>
    </row>
    <row r="260" spans="1:23" ht="12.75" customHeight="1" x14ac:dyDescent="0.3">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44"/>
        <v>0</v>
      </c>
      <c r="U260" s="414" t="e">
        <f t="shared" si="145"/>
        <v>#DIV/0!</v>
      </c>
    </row>
    <row r="261" spans="1:23" s="3" customFormat="1" ht="12.75" customHeight="1" x14ac:dyDescent="0.3">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44"/>
        <v>0</v>
      </c>
      <c r="U261" s="414" t="e">
        <f t="shared" si="145"/>
        <v>#DIV/0!</v>
      </c>
    </row>
    <row r="262" spans="1:23" ht="12.75" customHeight="1" x14ac:dyDescent="0.3">
      <c r="A262" s="416" t="str">
        <f>A$10</f>
        <v>Publiskās attiecināmās izmaksas</v>
      </c>
      <c r="B262" s="314">
        <f>SUM(B257:B261)</f>
        <v>0</v>
      </c>
      <c r="C262" s="314"/>
      <c r="D262" s="314">
        <f t="shared" ref="D262:R262" si="146">SUM(D257:D261)</f>
        <v>0</v>
      </c>
      <c r="E262" s="314"/>
      <c r="F262" s="314">
        <f t="shared" si="146"/>
        <v>0</v>
      </c>
      <c r="G262" s="314"/>
      <c r="H262" s="314">
        <f t="shared" si="146"/>
        <v>0</v>
      </c>
      <c r="I262" s="314"/>
      <c r="J262" s="314">
        <f t="shared" si="146"/>
        <v>0</v>
      </c>
      <c r="K262" s="314"/>
      <c r="L262" s="314">
        <f t="shared" si="146"/>
        <v>0</v>
      </c>
      <c r="M262" s="314"/>
      <c r="N262" s="314">
        <f t="shared" si="146"/>
        <v>0</v>
      </c>
      <c r="O262" s="314"/>
      <c r="P262" s="314">
        <f t="shared" si="146"/>
        <v>0</v>
      </c>
      <c r="Q262" s="314"/>
      <c r="R262" s="314">
        <f t="shared" si="146"/>
        <v>0</v>
      </c>
      <c r="S262" s="314"/>
      <c r="T262" s="417">
        <f t="shared" si="144"/>
        <v>0</v>
      </c>
      <c r="U262" s="414" t="e">
        <f t="shared" si="145"/>
        <v>#DIV/0!</v>
      </c>
    </row>
    <row r="263" spans="1:23" ht="12.75" customHeight="1" x14ac:dyDescent="0.3">
      <c r="A263" s="415" t="str">
        <f>A$11</f>
        <v>Privātās attiecināmās izmaksas</v>
      </c>
      <c r="B263" s="447">
        <f>B264-B257</f>
        <v>0</v>
      </c>
      <c r="C263" s="447"/>
      <c r="D263" s="447">
        <f t="shared" ref="D263:R263" si="147">D264-D257</f>
        <v>0</v>
      </c>
      <c r="E263" s="447"/>
      <c r="F263" s="447">
        <f t="shared" si="147"/>
        <v>0</v>
      </c>
      <c r="G263" s="447"/>
      <c r="H263" s="447">
        <f t="shared" si="147"/>
        <v>0</v>
      </c>
      <c r="I263" s="447"/>
      <c r="J263" s="447">
        <f t="shared" si="147"/>
        <v>0</v>
      </c>
      <c r="K263" s="447"/>
      <c r="L263" s="447">
        <f t="shared" si="147"/>
        <v>0</v>
      </c>
      <c r="M263" s="447"/>
      <c r="N263" s="447">
        <f t="shared" si="147"/>
        <v>0</v>
      </c>
      <c r="O263" s="447"/>
      <c r="P263" s="447">
        <f t="shared" si="147"/>
        <v>0</v>
      </c>
      <c r="Q263" s="447"/>
      <c r="R263" s="447">
        <f t="shared" si="147"/>
        <v>0</v>
      </c>
      <c r="S263" s="447"/>
      <c r="T263" s="413">
        <f t="shared" si="144"/>
        <v>0</v>
      </c>
      <c r="U263" s="414" t="e">
        <f t="shared" si="145"/>
        <v>#DIV/0!</v>
      </c>
    </row>
    <row r="264" spans="1:23" ht="12.75" customHeight="1" x14ac:dyDescent="0.3">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45"/>
        <v>#DIV/0!</v>
      </c>
    </row>
    <row r="265" spans="1:23" ht="12.75" customHeight="1" x14ac:dyDescent="0.3">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48">SUM(B265:R265)</f>
        <v>0</v>
      </c>
      <c r="U265" s="448" t="s">
        <v>317</v>
      </c>
    </row>
    <row r="266" spans="1:23" ht="12.75" customHeight="1" x14ac:dyDescent="0.3">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48"/>
        <v>0</v>
      </c>
      <c r="U266" s="448" t="s">
        <v>317</v>
      </c>
    </row>
    <row r="267" spans="1:23" ht="12.75" customHeight="1" x14ac:dyDescent="0.3">
      <c r="A267" s="416" t="str">
        <f>A$15</f>
        <v>Neattiecināmās izmaksas kopā</v>
      </c>
      <c r="B267" s="314">
        <f>SUM(B265:B266)</f>
        <v>0</v>
      </c>
      <c r="C267" s="314"/>
      <c r="D267" s="314">
        <f t="shared" ref="D267:R267" si="149">SUM(D265:D266)</f>
        <v>0</v>
      </c>
      <c r="E267" s="314"/>
      <c r="F267" s="314">
        <f t="shared" si="149"/>
        <v>0</v>
      </c>
      <c r="G267" s="314"/>
      <c r="H267" s="314">
        <f t="shared" si="149"/>
        <v>0</v>
      </c>
      <c r="I267" s="314"/>
      <c r="J267" s="314">
        <f t="shared" si="149"/>
        <v>0</v>
      </c>
      <c r="K267" s="314"/>
      <c r="L267" s="314">
        <f t="shared" si="149"/>
        <v>0</v>
      </c>
      <c r="M267" s="314"/>
      <c r="N267" s="314">
        <f t="shared" si="149"/>
        <v>0</v>
      </c>
      <c r="O267" s="314"/>
      <c r="P267" s="314">
        <f t="shared" si="149"/>
        <v>0</v>
      </c>
      <c r="Q267" s="314"/>
      <c r="R267" s="314">
        <f t="shared" si="149"/>
        <v>0</v>
      </c>
      <c r="S267" s="314"/>
      <c r="T267" s="417">
        <f t="shared" si="148"/>
        <v>0</v>
      </c>
      <c r="U267" s="448" t="s">
        <v>317</v>
      </c>
    </row>
    <row r="268" spans="1:23" ht="12.75" customHeight="1" x14ac:dyDescent="0.3">
      <c r="A268" s="421" t="str">
        <f>A$16</f>
        <v>Kopējās izmaksas</v>
      </c>
      <c r="B268" s="422">
        <f>B264+B267</f>
        <v>0</v>
      </c>
      <c r="C268" s="422"/>
      <c r="D268" s="422">
        <f t="shared" ref="D268:R268" si="150">D264+D267</f>
        <v>0</v>
      </c>
      <c r="E268" s="422"/>
      <c r="F268" s="422">
        <f t="shared" si="150"/>
        <v>0</v>
      </c>
      <c r="G268" s="422"/>
      <c r="H268" s="422">
        <f t="shared" si="150"/>
        <v>0</v>
      </c>
      <c r="I268" s="422"/>
      <c r="J268" s="422">
        <f t="shared" si="150"/>
        <v>0</v>
      </c>
      <c r="K268" s="422"/>
      <c r="L268" s="422">
        <f t="shared" si="150"/>
        <v>0</v>
      </c>
      <c r="M268" s="422"/>
      <c r="N268" s="422">
        <f t="shared" si="150"/>
        <v>0</v>
      </c>
      <c r="O268" s="422"/>
      <c r="P268" s="422">
        <f t="shared" si="150"/>
        <v>0</v>
      </c>
      <c r="Q268" s="422"/>
      <c r="R268" s="422">
        <f t="shared" si="150"/>
        <v>0</v>
      </c>
      <c r="S268" s="422"/>
      <c r="T268" s="417">
        <f>SUM(B268:R268)</f>
        <v>0</v>
      </c>
      <c r="U268" s="448" t="s">
        <v>317</v>
      </c>
    </row>
    <row r="270" spans="1:23" ht="18.75" customHeight="1" x14ac:dyDescent="0.3">
      <c r="A270" s="455" t="s">
        <v>339</v>
      </c>
      <c r="B270" s="438">
        <f>'1.3.2. Partneris-kom.-2'!C3</f>
        <v>0</v>
      </c>
      <c r="C270" s="439"/>
      <c r="D270" s="439"/>
      <c r="E270" s="439"/>
      <c r="F270" s="438">
        <f>'1.3.2. Partneris-kom.-2'!H3</f>
        <v>0</v>
      </c>
      <c r="G270" s="439"/>
      <c r="H270" s="440"/>
      <c r="I270" s="439"/>
      <c r="J270" s="440" t="s">
        <v>324</v>
      </c>
      <c r="K270" s="439"/>
      <c r="L270" s="442">
        <f>'1.3.2. Partneris-kom.-2'!C14</f>
        <v>1</v>
      </c>
      <c r="M270" s="439"/>
      <c r="N270" s="443" t="s">
        <v>337</v>
      </c>
      <c r="O270" s="439"/>
      <c r="P270" s="440"/>
      <c r="Q270" s="439"/>
      <c r="R270" s="440"/>
      <c r="S270" s="439"/>
      <c r="T270" s="440"/>
      <c r="U270" s="440"/>
      <c r="W270" s="4">
        <f>IF(F270=Dati!$J$3,1,IF(F270=Dati!$J$4,2,IF(F270=Dati!$J$5,3,0)))</f>
        <v>0</v>
      </c>
    </row>
    <row r="271" spans="1:23" x14ac:dyDescent="0.3">
      <c r="A271" s="409" t="s">
        <v>309</v>
      </c>
      <c r="B271" s="410">
        <f>B$3</f>
        <v>2024</v>
      </c>
      <c r="C271" s="410"/>
      <c r="D271" s="410">
        <f>D$3</f>
        <v>2025</v>
      </c>
      <c r="E271" s="410"/>
      <c r="F271" s="410">
        <f>F$3</f>
        <v>2026</v>
      </c>
      <c r="G271" s="410"/>
      <c r="H271" s="410">
        <f>H$3</f>
        <v>2027</v>
      </c>
      <c r="I271" s="410"/>
      <c r="J271" s="410">
        <f>J$3</f>
        <v>2028</v>
      </c>
      <c r="K271" s="410"/>
      <c r="L271" s="410">
        <f>L$3</f>
        <v>2029</v>
      </c>
      <c r="M271" s="410"/>
      <c r="N271" s="410" t="str">
        <f>N$3</f>
        <v>X</v>
      </c>
      <c r="O271" s="410"/>
      <c r="P271" s="410" t="str">
        <f>P$3</f>
        <v>X</v>
      </c>
      <c r="Q271" s="410"/>
      <c r="R271" s="410" t="str">
        <f>R$3</f>
        <v>X</v>
      </c>
      <c r="S271" s="410"/>
      <c r="T271" s="410"/>
      <c r="U271" s="410"/>
    </row>
    <row r="272" spans="1:23" x14ac:dyDescent="0.3">
      <c r="A272" s="444"/>
      <c r="B272" s="411" t="s">
        <v>310</v>
      </c>
      <c r="C272" s="411"/>
      <c r="D272" s="411" t="s">
        <v>310</v>
      </c>
      <c r="E272" s="411"/>
      <c r="F272" s="411" t="s">
        <v>310</v>
      </c>
      <c r="G272" s="411"/>
      <c r="H272" s="411" t="s">
        <v>310</v>
      </c>
      <c r="I272" s="411"/>
      <c r="J272" s="411" t="s">
        <v>310</v>
      </c>
      <c r="K272" s="411"/>
      <c r="L272" s="411" t="s">
        <v>310</v>
      </c>
      <c r="M272" s="411"/>
      <c r="N272" s="411" t="s">
        <v>310</v>
      </c>
      <c r="O272" s="411"/>
      <c r="P272" s="411" t="s">
        <v>310</v>
      </c>
      <c r="Q272" s="411"/>
      <c r="R272" s="411" t="s">
        <v>310</v>
      </c>
      <c r="S272" s="411"/>
      <c r="T272" s="411" t="s">
        <v>190</v>
      </c>
      <c r="U272" s="411" t="s">
        <v>134</v>
      </c>
    </row>
    <row r="273" spans="1:21" ht="12.75" customHeight="1" x14ac:dyDescent="0.3">
      <c r="A273" s="445" t="str">
        <f>A$5</f>
        <v>Eiropas Reģionālās attīstības fonds</v>
      </c>
      <c r="B273" s="446">
        <f>B280*$L$270</f>
        <v>0</v>
      </c>
      <c r="C273" s="446"/>
      <c r="D273" s="446">
        <f t="shared" ref="D273:R273" si="151">D280*$L$270</f>
        <v>0</v>
      </c>
      <c r="E273" s="446"/>
      <c r="F273" s="446">
        <f t="shared" si="151"/>
        <v>0</v>
      </c>
      <c r="G273" s="446"/>
      <c r="H273" s="446">
        <f t="shared" si="151"/>
        <v>0</v>
      </c>
      <c r="I273" s="446"/>
      <c r="J273" s="446">
        <f t="shared" si="151"/>
        <v>0</v>
      </c>
      <c r="K273" s="446"/>
      <c r="L273" s="446">
        <f>L280*$L$270</f>
        <v>0</v>
      </c>
      <c r="M273" s="446"/>
      <c r="N273" s="446">
        <f t="shared" si="151"/>
        <v>0</v>
      </c>
      <c r="O273" s="446"/>
      <c r="P273" s="446">
        <f t="shared" si="151"/>
        <v>0</v>
      </c>
      <c r="Q273" s="446"/>
      <c r="R273" s="446">
        <f t="shared" si="151"/>
        <v>0</v>
      </c>
      <c r="S273" s="446"/>
      <c r="T273" s="413">
        <f>SUM(B273:R273)</f>
        <v>0</v>
      </c>
      <c r="U273" s="414" t="e">
        <f>T273/$T$280</f>
        <v>#DIV/0!</v>
      </c>
    </row>
    <row r="274" spans="1:21" ht="12.75" customHeight="1" x14ac:dyDescent="0.3">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52">SUM(B274:R274)</f>
        <v>0</v>
      </c>
      <c r="U274" s="414" t="e">
        <f t="shared" ref="U274:U280" si="153">T274/$T$280</f>
        <v>#DIV/0!</v>
      </c>
    </row>
    <row r="275" spans="1:21" ht="12.75" customHeight="1" x14ac:dyDescent="0.3">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52"/>
        <v>0</v>
      </c>
      <c r="U275" s="414" t="e">
        <f t="shared" si="153"/>
        <v>#DIV/0!</v>
      </c>
    </row>
    <row r="276" spans="1:21" ht="12.75" customHeight="1" x14ac:dyDescent="0.3">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52"/>
        <v>0</v>
      </c>
      <c r="U276" s="414" t="e">
        <f t="shared" si="153"/>
        <v>#DIV/0!</v>
      </c>
    </row>
    <row r="277" spans="1:21" s="3" customFormat="1" ht="12.75" customHeight="1" x14ac:dyDescent="0.3">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52"/>
        <v>0</v>
      </c>
      <c r="U277" s="414" t="e">
        <f t="shared" si="153"/>
        <v>#DIV/0!</v>
      </c>
    </row>
    <row r="278" spans="1:21" ht="12.75" customHeight="1" x14ac:dyDescent="0.3">
      <c r="A278" s="416" t="str">
        <f>A$10</f>
        <v>Publiskās attiecināmās izmaksas</v>
      </c>
      <c r="B278" s="314">
        <f>SUM(B273:B277)</f>
        <v>0</v>
      </c>
      <c r="C278" s="314"/>
      <c r="D278" s="314">
        <f t="shared" ref="D278:R278" si="154">SUM(D273:D277)</f>
        <v>0</v>
      </c>
      <c r="E278" s="314"/>
      <c r="F278" s="314">
        <f t="shared" si="154"/>
        <v>0</v>
      </c>
      <c r="G278" s="314"/>
      <c r="H278" s="314">
        <f t="shared" si="154"/>
        <v>0</v>
      </c>
      <c r="I278" s="314"/>
      <c r="J278" s="314">
        <f t="shared" si="154"/>
        <v>0</v>
      </c>
      <c r="K278" s="314"/>
      <c r="L278" s="314">
        <f t="shared" si="154"/>
        <v>0</v>
      </c>
      <c r="M278" s="314"/>
      <c r="N278" s="314">
        <f t="shared" si="154"/>
        <v>0</v>
      </c>
      <c r="O278" s="314"/>
      <c r="P278" s="314">
        <f t="shared" si="154"/>
        <v>0</v>
      </c>
      <c r="Q278" s="314"/>
      <c r="R278" s="314">
        <f t="shared" si="154"/>
        <v>0</v>
      </c>
      <c r="S278" s="314"/>
      <c r="T278" s="417">
        <f t="shared" si="152"/>
        <v>0</v>
      </c>
      <c r="U278" s="414" t="e">
        <f t="shared" si="153"/>
        <v>#DIV/0!</v>
      </c>
    </row>
    <row r="279" spans="1:21" ht="12.75" customHeight="1" x14ac:dyDescent="0.3">
      <c r="A279" s="415" t="str">
        <f>A$11</f>
        <v>Privātās attiecināmās izmaksas</v>
      </c>
      <c r="B279" s="447">
        <f>B280*$L$270-B273</f>
        <v>0</v>
      </c>
      <c r="C279" s="447"/>
      <c r="D279" s="447">
        <f t="shared" ref="D279:R279" si="155">D280*$L$270-D273</f>
        <v>0</v>
      </c>
      <c r="E279" s="447"/>
      <c r="F279" s="447">
        <f t="shared" si="155"/>
        <v>0</v>
      </c>
      <c r="G279" s="447"/>
      <c r="H279" s="447">
        <f t="shared" si="155"/>
        <v>0</v>
      </c>
      <c r="I279" s="447"/>
      <c r="J279" s="447">
        <f t="shared" si="155"/>
        <v>0</v>
      </c>
      <c r="K279" s="447"/>
      <c r="L279" s="447">
        <f t="shared" si="155"/>
        <v>0</v>
      </c>
      <c r="M279" s="447"/>
      <c r="N279" s="447">
        <f t="shared" si="155"/>
        <v>0</v>
      </c>
      <c r="O279" s="447"/>
      <c r="P279" s="447">
        <f t="shared" si="155"/>
        <v>0</v>
      </c>
      <c r="Q279" s="447"/>
      <c r="R279" s="447">
        <f t="shared" si="155"/>
        <v>0</v>
      </c>
      <c r="S279" s="447"/>
      <c r="T279" s="413">
        <f t="shared" si="152"/>
        <v>0</v>
      </c>
      <c r="U279" s="414" t="e">
        <f t="shared" si="153"/>
        <v>#DIV/0!</v>
      </c>
    </row>
    <row r="280" spans="1:21" ht="12.75" customHeight="1" x14ac:dyDescent="0.3">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53"/>
        <v>#DIV/0!</v>
      </c>
    </row>
    <row r="281" spans="1:21" ht="12.75" customHeight="1" x14ac:dyDescent="0.3">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56">SUM(B281:R281)</f>
        <v>0</v>
      </c>
      <c r="U281" s="448" t="s">
        <v>317</v>
      </c>
    </row>
    <row r="282" spans="1:21" ht="12.75" customHeight="1" x14ac:dyDescent="0.3">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56"/>
        <v>0</v>
      </c>
      <c r="U282" s="448" t="s">
        <v>317</v>
      </c>
    </row>
    <row r="283" spans="1:21" ht="12.75" customHeight="1" x14ac:dyDescent="0.3">
      <c r="A283" s="416" t="str">
        <f>A$15</f>
        <v>Neattiecināmās izmaksas kopā</v>
      </c>
      <c r="B283" s="314">
        <f>SUM(B281:B282)</f>
        <v>0</v>
      </c>
      <c r="C283" s="314"/>
      <c r="D283" s="314">
        <f t="shared" ref="D283:R283" si="157">SUM(D281:D282)</f>
        <v>0</v>
      </c>
      <c r="E283" s="314"/>
      <c r="F283" s="314">
        <f t="shared" si="157"/>
        <v>0</v>
      </c>
      <c r="G283" s="314"/>
      <c r="H283" s="314">
        <f t="shared" si="157"/>
        <v>0</v>
      </c>
      <c r="I283" s="314"/>
      <c r="J283" s="314">
        <f t="shared" si="157"/>
        <v>0</v>
      </c>
      <c r="K283" s="314"/>
      <c r="L283" s="314">
        <f t="shared" si="157"/>
        <v>0</v>
      </c>
      <c r="M283" s="314"/>
      <c r="N283" s="314">
        <f t="shared" si="157"/>
        <v>0</v>
      </c>
      <c r="O283" s="314"/>
      <c r="P283" s="314">
        <f t="shared" si="157"/>
        <v>0</v>
      </c>
      <c r="Q283" s="314"/>
      <c r="R283" s="314">
        <f t="shared" si="157"/>
        <v>0</v>
      </c>
      <c r="S283" s="314"/>
      <c r="T283" s="417">
        <f t="shared" si="156"/>
        <v>0</v>
      </c>
      <c r="U283" s="448" t="s">
        <v>317</v>
      </c>
    </row>
    <row r="284" spans="1:21" ht="12.75" customHeight="1" x14ac:dyDescent="0.3">
      <c r="A284" s="421" t="str">
        <f>A$16</f>
        <v>Kopējās izmaksas</v>
      </c>
      <c r="B284" s="422">
        <f>B280+B283</f>
        <v>0</v>
      </c>
      <c r="C284" s="422"/>
      <c r="D284" s="422">
        <f t="shared" ref="D284:R284" si="158">D280+D283</f>
        <v>0</v>
      </c>
      <c r="E284" s="422"/>
      <c r="F284" s="422">
        <f t="shared" si="158"/>
        <v>0</v>
      </c>
      <c r="G284" s="422"/>
      <c r="H284" s="422">
        <f t="shared" si="158"/>
        <v>0</v>
      </c>
      <c r="I284" s="422"/>
      <c r="J284" s="422">
        <f t="shared" si="158"/>
        <v>0</v>
      </c>
      <c r="K284" s="422"/>
      <c r="L284" s="422">
        <f t="shared" si="158"/>
        <v>0</v>
      </c>
      <c r="M284" s="422"/>
      <c r="N284" s="422">
        <f t="shared" si="158"/>
        <v>0</v>
      </c>
      <c r="O284" s="422"/>
      <c r="P284" s="422">
        <f t="shared" si="158"/>
        <v>0</v>
      </c>
      <c r="Q284" s="422"/>
      <c r="R284" s="422">
        <f t="shared" si="158"/>
        <v>0</v>
      </c>
      <c r="S284" s="422"/>
      <c r="T284" s="417">
        <f>SUM(B284:R284)</f>
        <v>0</v>
      </c>
      <c r="U284" s="448" t="s">
        <v>317</v>
      </c>
    </row>
    <row r="288" spans="1:21" x14ac:dyDescent="0.3">
      <c r="B288" s="456"/>
      <c r="C288" s="456"/>
      <c r="D288" s="456"/>
      <c r="E288" s="456"/>
      <c r="F288" s="456"/>
      <c r="G288" s="456"/>
      <c r="H288" s="456"/>
      <c r="I288" s="456"/>
      <c r="J288" s="456"/>
      <c r="K288" s="456"/>
      <c r="L288" s="456"/>
      <c r="M288" s="456"/>
      <c r="N288" s="456"/>
      <c r="O288" s="456"/>
      <c r="P288" s="456"/>
      <c r="Q288" s="456"/>
      <c r="R288" s="456"/>
      <c r="S288" s="456"/>
      <c r="T288" s="456"/>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88"/>
  <sheetViews>
    <sheetView zoomScale="80" zoomScaleNormal="80" workbookViewId="0">
      <pane xSplit="1" ySplit="21" topLeftCell="B22" activePane="bottomRight" state="frozen"/>
      <selection pane="topRight" activeCell="B1" sqref="B1"/>
      <selection pane="bottomLeft" activeCell="A22" sqref="A22"/>
      <selection pane="bottomRight" activeCell="J293" sqref="J293"/>
    </sheetView>
  </sheetViews>
  <sheetFormatPr defaultColWidth="9.109375" defaultRowHeight="13.8" x14ac:dyDescent="0.3"/>
  <cols>
    <col min="1" max="1" width="64.44140625" style="4" customWidth="1"/>
    <col min="2" max="2" width="16.44140625" style="4" customWidth="1"/>
    <col min="3" max="3" width="3.33203125" style="4" customWidth="1"/>
    <col min="4" max="4" width="16.44140625" style="4" customWidth="1"/>
    <col min="5" max="5" width="3.5546875" style="4" customWidth="1"/>
    <col min="6" max="6" width="16.44140625" style="4" customWidth="1"/>
    <col min="7" max="7" width="3.5546875" style="4" customWidth="1"/>
    <col min="8" max="8" width="16.44140625" style="4" customWidth="1"/>
    <col min="9" max="9" width="3.5546875" style="4" customWidth="1"/>
    <col min="10" max="10" width="16.44140625" style="4" customWidth="1"/>
    <col min="11" max="11" width="3.5546875" style="4" customWidth="1"/>
    <col min="12" max="12" width="16.44140625" style="4" customWidth="1"/>
    <col min="13" max="13" width="3.5546875" style="4" customWidth="1"/>
    <col min="14" max="14" width="16.44140625" style="4" customWidth="1"/>
    <col min="15" max="15" width="3.5546875" style="4" customWidth="1"/>
    <col min="16" max="16" width="16.44140625" style="4" customWidth="1"/>
    <col min="17" max="17" width="3.5546875" style="4" customWidth="1"/>
    <col min="18" max="18" width="16.44140625" style="4" customWidth="1"/>
    <col min="19" max="19" width="3.5546875" style="4" customWidth="1"/>
    <col min="20" max="20" width="24.33203125" style="4" customWidth="1"/>
    <col min="21" max="21" width="17.44140625" style="4" customWidth="1"/>
    <col min="22" max="22" width="9.109375" style="4"/>
    <col min="23" max="23" width="10.88671875" style="4" hidden="1" customWidth="1"/>
    <col min="24" max="24" width="9.109375" style="4" customWidth="1"/>
    <col min="25" max="16384" width="9.109375" style="4"/>
  </cols>
  <sheetData>
    <row r="1" spans="1:22" s="1" customFormat="1" ht="27" customHeight="1" x14ac:dyDescent="0.5">
      <c r="A1" s="569" t="s">
        <v>340</v>
      </c>
      <c r="B1" s="569"/>
      <c r="C1" s="569"/>
      <c r="D1" s="569"/>
      <c r="E1" s="407"/>
      <c r="F1" s="2"/>
      <c r="G1" s="2"/>
      <c r="H1" s="2"/>
      <c r="I1" s="2"/>
      <c r="J1" s="2"/>
      <c r="K1" s="2"/>
      <c r="L1" s="2"/>
      <c r="M1" s="2"/>
      <c r="N1" s="2"/>
      <c r="O1" s="2"/>
      <c r="P1" s="2"/>
      <c r="Q1" s="2"/>
      <c r="R1" s="2"/>
      <c r="S1" s="2"/>
      <c r="T1" s="2"/>
      <c r="U1" s="2"/>
    </row>
    <row r="2" spans="1:22" ht="24.9" customHeight="1" x14ac:dyDescent="0.4">
      <c r="A2" s="408" t="s">
        <v>341</v>
      </c>
      <c r="B2" s="3"/>
      <c r="C2" s="3"/>
      <c r="D2" s="3"/>
      <c r="E2" s="3"/>
      <c r="F2" s="2"/>
      <c r="G2" s="2"/>
      <c r="H2" s="2"/>
      <c r="I2" s="2"/>
      <c r="J2" s="2"/>
      <c r="K2" s="2"/>
      <c r="L2" s="2"/>
      <c r="M2" s="2"/>
      <c r="N2" s="2"/>
      <c r="O2" s="2"/>
      <c r="P2" s="2"/>
      <c r="Q2" s="2"/>
      <c r="R2" s="2"/>
      <c r="S2" s="2"/>
      <c r="T2" s="2"/>
      <c r="U2" s="2"/>
    </row>
    <row r="3" spans="1:22" x14ac:dyDescent="0.3">
      <c r="A3" s="409" t="s">
        <v>309</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x14ac:dyDescent="0.3">
      <c r="A4" s="411"/>
      <c r="B4" s="411" t="s">
        <v>310</v>
      </c>
      <c r="C4" s="411"/>
      <c r="D4" s="411" t="s">
        <v>310</v>
      </c>
      <c r="E4" s="411"/>
      <c r="F4" s="411" t="s">
        <v>310</v>
      </c>
      <c r="G4" s="411"/>
      <c r="H4" s="411" t="s">
        <v>310</v>
      </c>
      <c r="I4" s="411"/>
      <c r="J4" s="411" t="s">
        <v>310</v>
      </c>
      <c r="K4" s="411"/>
      <c r="L4" s="411" t="s">
        <v>310</v>
      </c>
      <c r="M4" s="411"/>
      <c r="N4" s="411" t="s">
        <v>310</v>
      </c>
      <c r="O4" s="411"/>
      <c r="P4" s="411" t="s">
        <v>310</v>
      </c>
      <c r="Q4" s="411"/>
      <c r="R4" s="411" t="s">
        <v>310</v>
      </c>
      <c r="S4" s="411"/>
      <c r="T4" s="411" t="s">
        <v>190</v>
      </c>
      <c r="U4" s="411" t="s">
        <v>134</v>
      </c>
    </row>
    <row r="5" spans="1:22" x14ac:dyDescent="0.3">
      <c r="A5" s="461" t="s">
        <v>31</v>
      </c>
      <c r="B5" s="412" t="e">
        <f>SUM(B29,B45,B61,B77,B93,B109,B125,B141,B159,B175,B191,B207,B225,B257,B241,B273)</f>
        <v>#DIV/0!</v>
      </c>
      <c r="C5" s="412"/>
      <c r="D5" s="412" t="e">
        <f>SUM(D29,D45,D61,D77,D93,D109,D125,D141,D159,D175,D191,D207,D225,D257,D241,D273)</f>
        <v>#DIV/0!</v>
      </c>
      <c r="E5" s="412"/>
      <c r="F5" s="412" t="e">
        <f>SUM(F29,F45,F61,F77,F93,F109,F125,F141,F159,F175,F191,F207,F225,F257,F241,F273)</f>
        <v>#DIV/0!</v>
      </c>
      <c r="G5" s="412"/>
      <c r="H5" s="412" t="e">
        <f>SUM(H29,H45,H61,H77,H93,H109,H125,H141,H159,H175,H191,H207,H225,H257,H241,H273)</f>
        <v>#DIV/0!</v>
      </c>
      <c r="I5" s="412"/>
      <c r="J5" s="412" t="e">
        <f>SUM(J29,J45,J61,J77,J93,J109,J125,J141,J159,J175,J191,J207,J225,J257,J241,J273)</f>
        <v>#DIV/0!</v>
      </c>
      <c r="K5" s="412"/>
      <c r="L5" s="412" t="e">
        <f>SUM(L29,L45,L61,L77,L93,L109,L125,L141,L159,L175,L191,L207,L225,L257,L241,L273)</f>
        <v>#DIV/0!</v>
      </c>
      <c r="M5" s="412"/>
      <c r="N5" s="412" t="e">
        <f>SUM(N29,N45,N61,N77,N93,N109,N125,N141,N159,N175,N191,N207,N225,N257,N241,N273)</f>
        <v>#DIV/0!</v>
      </c>
      <c r="O5" s="412"/>
      <c r="P5" s="412" t="e">
        <f>SUM(P29,P45,P61,P77,P93,P109,P125,P141,P159,P175,P191,P207,P225,P257,P241,P273)</f>
        <v>#DIV/0!</v>
      </c>
      <c r="Q5" s="412"/>
      <c r="R5" s="412" t="e">
        <f>SUM(R29,R45,R61,R77,R93,R109,R125,R141,R159,R175,R191,R207,R225,R257,R241,R273)</f>
        <v>#DIV/0!</v>
      </c>
      <c r="S5" s="412"/>
      <c r="T5" s="413" t="e">
        <f>SUM(B5:R5)</f>
        <v>#DIV/0!</v>
      </c>
      <c r="U5" s="414" t="e">
        <f>T5/$T$12</f>
        <v>#DIV/0!</v>
      </c>
    </row>
    <row r="6" spans="1:22" x14ac:dyDescent="0.3">
      <c r="A6" s="415" t="s">
        <v>231</v>
      </c>
      <c r="B6" s="412" t="e">
        <f>SUM(B30,B46,B62,B78,B94,B110,B126,B142,B160,B176,B192,B208,B226,B258,B242,B274)</f>
        <v>#DIV/0!</v>
      </c>
      <c r="C6" s="412"/>
      <c r="D6" s="412" t="e">
        <f>SUM(D30,D46,D62,D78,D94,D110,D126,D142,D160,D176,D192,D208,D226,D258,D242,D274)</f>
        <v>#DIV/0!</v>
      </c>
      <c r="E6" s="412"/>
      <c r="F6" s="412" t="e">
        <f>SUM(F30,F46,F62,F78,F94,F110,F126,F142,F160,F176,F192,F208,F226,F258,F242,F274)</f>
        <v>#DIV/0!</v>
      </c>
      <c r="G6" s="412"/>
      <c r="H6" s="412" t="e">
        <f>SUM(H30,H46,H62,H78,H94,H110,H126,H142,H160,H176,H192,H208,H226,H258,H242,H274)</f>
        <v>#DIV/0!</v>
      </c>
      <c r="I6" s="412"/>
      <c r="J6" s="412" t="e">
        <f>SUM(J30,J46,J62,J78,J94,J110,J126,J142,J160,J176,J192,J208,J226,J258,J242,J274)</f>
        <v>#DIV/0!</v>
      </c>
      <c r="K6" s="412"/>
      <c r="L6" s="412" t="e">
        <f>SUM(L30,L46,L62,L78,L94,L110,L126,L142,L160,L176,L192,L208,L226,L258,L242,L274)</f>
        <v>#DIV/0!</v>
      </c>
      <c r="M6" s="412"/>
      <c r="N6" s="412" t="e">
        <f>SUM(N30,N46,N62,N78,N94,N110,N126,N142,N160,N176,N192,N208,N226,N258,N242,N274)</f>
        <v>#DIV/0!</v>
      </c>
      <c r="O6" s="412"/>
      <c r="P6" s="412" t="e">
        <f>SUM(P30,P46,P62,P78,P94,P110,P126,P142,P160,P176,P192,P208,P226,P258,P242,P274)</f>
        <v>#DIV/0!</v>
      </c>
      <c r="Q6" s="412"/>
      <c r="R6" s="412" t="e">
        <f>SUM(R30,R46,R62,R78,R94,R110,R126,R142,R160,R176,R192,R208,R226,R258,R242,R274)</f>
        <v>#DIV/0!</v>
      </c>
      <c r="S6" s="412"/>
      <c r="T6" s="413" t="e">
        <f t="shared" ref="T6:T16" si="0">SUM(B6:R6)</f>
        <v>#DIV/0!</v>
      </c>
      <c r="U6" s="414" t="e">
        <f t="shared" ref="U6:U12" si="1">T6/$T$12</f>
        <v>#DIV/0!</v>
      </c>
    </row>
    <row r="7" spans="1:22" s="527" customFormat="1" hidden="1" x14ac:dyDescent="0.3">
      <c r="A7" s="523" t="s">
        <v>232</v>
      </c>
      <c r="B7" s="524">
        <f>SUM(B31,B47,B63,B79,B95,B111,B127,B143,B161,B177,B193,B209,B227,B259,B243,B275)</f>
        <v>0</v>
      </c>
      <c r="C7" s="524"/>
      <c r="D7" s="524">
        <f>SUM(D31,D47,D63,D79,D95,D111,D127,D143,D161,D177,D193,D209,D227,D259,D243,D275)</f>
        <v>0</v>
      </c>
      <c r="E7" s="524"/>
      <c r="F7" s="524">
        <f>SUM(F31,F47,F63,F79,F95,F111,F127,F143,F161,F177,F193,F209,F227,F259,F243,F275)</f>
        <v>0</v>
      </c>
      <c r="G7" s="524"/>
      <c r="H7" s="524">
        <f>SUM(H31,H47,H63,H79,H95,H111,H127,H143,H161,H177,H193,H209,H227,H259,H243,H275)</f>
        <v>0</v>
      </c>
      <c r="I7" s="524"/>
      <c r="J7" s="524">
        <f>SUM(J31,J47,J63,J79,J95,J111,J127,J143,J161,J177,J193,J209,J227,J259,J243,J275)</f>
        <v>0</v>
      </c>
      <c r="K7" s="524"/>
      <c r="L7" s="524">
        <f>SUM(L31,L47,L63,L79,L95,L111,L127,L143,L161,L177,L193,L209,L227,L259,L243,L275)</f>
        <v>0</v>
      </c>
      <c r="M7" s="524"/>
      <c r="N7" s="524">
        <f>SUM(N31,N47,N63,N79,N95,N111,N127,N143,N161,N177,N193,N209,N227,N259,N243,N275)</f>
        <v>0</v>
      </c>
      <c r="O7" s="524"/>
      <c r="P7" s="524">
        <f>SUM(P31,P47,P63,P79,P95,P111,P127,P143,P161,P177,P193,P209,P227,P259,P243,P275)</f>
        <v>0</v>
      </c>
      <c r="Q7" s="524"/>
      <c r="R7" s="524">
        <f>SUM(R31,R47,R63,R79,R95,R111,R127,R143,R161,R177,R193,R209,R227,R259,R243,R275)</f>
        <v>0</v>
      </c>
      <c r="S7" s="524"/>
      <c r="T7" s="525">
        <f>SUM(B7:R7)</f>
        <v>0</v>
      </c>
      <c r="U7" s="526" t="e">
        <f t="shared" si="1"/>
        <v>#DIV/0!</v>
      </c>
    </row>
    <row r="8" spans="1:22" s="527" customFormat="1" hidden="1" x14ac:dyDescent="0.3">
      <c r="A8" s="523" t="s">
        <v>311</v>
      </c>
      <c r="B8" s="524">
        <f>SUM(B32,B48,B64,B80,B96,B112,B128,B144,B162,B178,B194,B210,B228,B260,B244,B276)</f>
        <v>0</v>
      </c>
      <c r="C8" s="524"/>
      <c r="D8" s="524">
        <f>SUM(D32,D48,D64,D80,D96,D112,D128,D144,D162,D178,D194,D210,D228,D260,D244,D276)</f>
        <v>0</v>
      </c>
      <c r="E8" s="524"/>
      <c r="F8" s="524">
        <f>SUM(F32,F48,F64,F80,F96,F112,F128,F144,F162,F178,F194,F210,F228,F260,F244,F276)</f>
        <v>0</v>
      </c>
      <c r="G8" s="524"/>
      <c r="H8" s="524">
        <f>SUM(H32,H48,H64,H80,H96,H112,H128,H144,H162,H178,H194,H210,H228,H260,H244,H276)</f>
        <v>0</v>
      </c>
      <c r="I8" s="524"/>
      <c r="J8" s="524">
        <f>SUM(J32,J48,J64,J80,J96,J112,J128,J144,J162,J178,J194,J210,J228,J260,J244,J276)</f>
        <v>0</v>
      </c>
      <c r="K8" s="524"/>
      <c r="L8" s="524">
        <f>SUM(L32,L48,L64,L80,L96,L112,L128,L144,L162,L178,L194,L210,L228,L260,L244,L276)</f>
        <v>0</v>
      </c>
      <c r="M8" s="524"/>
      <c r="N8" s="524">
        <f>SUM(N32,N48,N64,N80,N96,N112,N128,N144,N162,N178,N194,N210,N228,N260,N244,N276)</f>
        <v>0</v>
      </c>
      <c r="O8" s="524"/>
      <c r="P8" s="524">
        <f>SUM(P32,P48,P64,P80,P96,P112,P128,P144,P162,P178,P194,P210,P228,P260,P244,P276)</f>
        <v>0</v>
      </c>
      <c r="Q8" s="524"/>
      <c r="R8" s="524">
        <f>SUM(R32,R48,R64,R80,R96,R112,R128,R144,R162,R178,R194,R210,R228,R260,R244,R276)</f>
        <v>0</v>
      </c>
      <c r="S8" s="524"/>
      <c r="T8" s="525">
        <f t="shared" si="0"/>
        <v>0</v>
      </c>
      <c r="U8" s="526" t="e">
        <f t="shared" si="1"/>
        <v>#DIV/0!</v>
      </c>
    </row>
    <row r="9" spans="1:22" s="3" customFormat="1" x14ac:dyDescent="0.3">
      <c r="A9" s="415" t="s">
        <v>342</v>
      </c>
      <c r="B9" s="412" t="e">
        <f>SUM(B33,B49,B65,B81,B97,B113,B129,B145,B163,B179,B195,B211,B229,B261,B245,B277)</f>
        <v>#DIV/0!</v>
      </c>
      <c r="C9" s="412"/>
      <c r="D9" s="412" t="e">
        <f>SUM(D33,D49,D65,D81,D97,D113,D129,D145,D163,D179,D195,D211,D229,D261,D245,D277)</f>
        <v>#DIV/0!</v>
      </c>
      <c r="E9" s="412"/>
      <c r="F9" s="412" t="e">
        <f>SUM(F33,F49,F65,F81,F97,F113,F129,F145,F163,F179,F195,F211,F229,F261,F245,F277)</f>
        <v>#DIV/0!</v>
      </c>
      <c r="G9" s="412"/>
      <c r="H9" s="412" t="e">
        <f>SUM(H33,H49,H65,H81,H97,H113,H129,H145,H163,H179,H195,H211,H229,H261,H245,H277)</f>
        <v>#DIV/0!</v>
      </c>
      <c r="I9" s="412"/>
      <c r="J9" s="412" t="e">
        <f>SUM(J33,J49,J65,J81,J97,J113,J129,J145,J163,J179,J195,J211,J229,J261,J245,J277)</f>
        <v>#DIV/0!</v>
      </c>
      <c r="K9" s="412"/>
      <c r="L9" s="412" t="e">
        <f>SUM(L33,L49,L65,L81,L97,L113,L129,L145,L163,L179,L195,L211,L229,L261,L245,L277)</f>
        <v>#DIV/0!</v>
      </c>
      <c r="M9" s="412"/>
      <c r="N9" s="412" t="e">
        <f>SUM(N33,N49,N65,N81,N97,N113,N129,N145,N163,N179,N195,N211,N229,N261,N245,N277)</f>
        <v>#DIV/0!</v>
      </c>
      <c r="O9" s="412"/>
      <c r="P9" s="412" t="e">
        <f>SUM(P33,P49,P65,P81,P97,P113,P129,P145,P163,P179,P195,P211,P229,P261,P245,P277)</f>
        <v>#DIV/0!</v>
      </c>
      <c r="Q9" s="412"/>
      <c r="R9" s="412" t="e">
        <f>SUM(R33,R49,R65,R81,R97,R113,R129,R145,R163,R179,R195,R211,R229,R261,R245,R277)</f>
        <v>#DIV/0!</v>
      </c>
      <c r="S9" s="412"/>
      <c r="T9" s="413" t="e">
        <f t="shared" si="0"/>
        <v>#DIV/0!</v>
      </c>
      <c r="U9" s="414" t="e">
        <f t="shared" si="1"/>
        <v>#DIV/0!</v>
      </c>
    </row>
    <row r="10" spans="1:22" ht="15" customHeight="1" x14ac:dyDescent="0.3">
      <c r="A10" s="416" t="s">
        <v>313</v>
      </c>
      <c r="B10" s="314" t="e">
        <f>SUM(B5:B9)</f>
        <v>#DIV/0!</v>
      </c>
      <c r="C10" s="233"/>
      <c r="D10" s="233" t="e">
        <f>SUM(D5:D9)</f>
        <v>#DIV/0!</v>
      </c>
      <c r="E10" s="233"/>
      <c r="F10" s="233" t="e">
        <f>SUM(F5:F9)</f>
        <v>#DIV/0!</v>
      </c>
      <c r="G10" s="233"/>
      <c r="H10" s="233" t="e">
        <f t="shared" ref="H10:R10" si="2">SUM(H5:H9)</f>
        <v>#DIV/0!</v>
      </c>
      <c r="I10" s="233"/>
      <c r="J10" s="233" t="e">
        <f t="shared" si="2"/>
        <v>#DIV/0!</v>
      </c>
      <c r="K10" s="233"/>
      <c r="L10" s="233" t="e">
        <f t="shared" si="2"/>
        <v>#DIV/0!</v>
      </c>
      <c r="M10" s="233"/>
      <c r="N10" s="233" t="e">
        <f t="shared" si="2"/>
        <v>#DIV/0!</v>
      </c>
      <c r="O10" s="233"/>
      <c r="P10" s="233" t="e">
        <f t="shared" si="2"/>
        <v>#DIV/0!</v>
      </c>
      <c r="Q10" s="233"/>
      <c r="R10" s="233" t="e">
        <f t="shared" si="2"/>
        <v>#DIV/0!</v>
      </c>
      <c r="S10" s="233"/>
      <c r="T10" s="417" t="e">
        <f t="shared" si="0"/>
        <v>#DIV/0!</v>
      </c>
      <c r="U10" s="418" t="e">
        <f>T10/$T$12</f>
        <v>#DIV/0!</v>
      </c>
    </row>
    <row r="11" spans="1:22" ht="15" hidden="1" customHeight="1" x14ac:dyDescent="0.3">
      <c r="A11" s="415" t="s">
        <v>314</v>
      </c>
      <c r="B11" s="412" t="e">
        <f>SUM(B35,B51,B67,B83,B99,B115,B131,B147,B165,B181,B197,B213,B231,B263,B247,B279)</f>
        <v>#DIV/0!</v>
      </c>
      <c r="C11" s="412"/>
      <c r="D11" s="412" t="e">
        <f t="shared" ref="D11:R11" si="3">SUM(D35,D51,D67,D83,D99,D115,D131,D147,D165,D181,D197,D213,D231,D263,D247,D279)</f>
        <v>#DIV/0!</v>
      </c>
      <c r="E11" s="412"/>
      <c r="F11" s="412" t="e">
        <f t="shared" si="3"/>
        <v>#DIV/0!</v>
      </c>
      <c r="G11" s="412"/>
      <c r="H11" s="412" t="e">
        <f t="shared" si="3"/>
        <v>#DIV/0!</v>
      </c>
      <c r="I11" s="412"/>
      <c r="J11" s="412" t="e">
        <f t="shared" si="3"/>
        <v>#DIV/0!</v>
      </c>
      <c r="K11" s="412"/>
      <c r="L11" s="412" t="e">
        <f t="shared" si="3"/>
        <v>#DIV/0!</v>
      </c>
      <c r="M11" s="412"/>
      <c r="N11" s="412" t="e">
        <f t="shared" si="3"/>
        <v>#DIV/0!</v>
      </c>
      <c r="O11" s="412"/>
      <c r="P11" s="412" t="e">
        <f t="shared" si="3"/>
        <v>#DIV/0!</v>
      </c>
      <c r="Q11" s="412"/>
      <c r="R11" s="412" t="e">
        <f t="shared" si="3"/>
        <v>#DIV/0!</v>
      </c>
      <c r="S11" s="412"/>
      <c r="T11" s="413" t="e">
        <f t="shared" si="0"/>
        <v>#DIV/0!</v>
      </c>
      <c r="U11" s="414" t="e">
        <f t="shared" si="1"/>
        <v>#DIV/0!</v>
      </c>
    </row>
    <row r="12" spans="1:22" x14ac:dyDescent="0.3">
      <c r="A12" s="416" t="s">
        <v>315</v>
      </c>
      <c r="B12" s="233" t="e">
        <f>B10+B11</f>
        <v>#DIV/0!</v>
      </c>
      <c r="C12" s="233"/>
      <c r="D12" s="233" t="e">
        <f>D10+D11</f>
        <v>#DIV/0!</v>
      </c>
      <c r="E12" s="233"/>
      <c r="F12" s="233" t="e">
        <f>F10+F11</f>
        <v>#DIV/0!</v>
      </c>
      <c r="G12" s="233"/>
      <c r="H12" s="233" t="e">
        <f>H10+H11</f>
        <v>#DIV/0!</v>
      </c>
      <c r="I12" s="233"/>
      <c r="J12" s="233" t="e">
        <f>J10+J11</f>
        <v>#DIV/0!</v>
      </c>
      <c r="K12" s="233"/>
      <c r="L12" s="233" t="e">
        <f>L10+L11</f>
        <v>#DIV/0!</v>
      </c>
      <c r="M12" s="233"/>
      <c r="N12" s="233" t="e">
        <f>N10+N11</f>
        <v>#DIV/0!</v>
      </c>
      <c r="O12" s="233"/>
      <c r="P12" s="233" t="e">
        <f>P10+P11</f>
        <v>#DIV/0!</v>
      </c>
      <c r="Q12" s="233"/>
      <c r="R12" s="233" t="e">
        <f>R10+R11</f>
        <v>#DIV/0!</v>
      </c>
      <c r="S12" s="233"/>
      <c r="T12" s="417" t="e">
        <f>SUM(B12:R12)</f>
        <v>#DIV/0!</v>
      </c>
      <c r="U12" s="418" t="e">
        <f t="shared" si="1"/>
        <v>#DIV/0!</v>
      </c>
      <c r="V12" s="4" t="e">
        <f>IF(T12='10. DL PI Budz.kops.'!C23,"Dati pareizi","Kļūda")</f>
        <v>#DIV/0!</v>
      </c>
    </row>
    <row r="13" spans="1:22" x14ac:dyDescent="0.3">
      <c r="A13" s="415" t="s">
        <v>343</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317</v>
      </c>
    </row>
    <row r="14" spans="1:22" hidden="1" x14ac:dyDescent="0.3">
      <c r="A14" s="415" t="s">
        <v>344</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317</v>
      </c>
    </row>
    <row r="15" spans="1:22" s="46" customFormat="1" x14ac:dyDescent="0.3">
      <c r="A15" s="416" t="s">
        <v>345</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317</v>
      </c>
      <c r="V15" s="4" t="str">
        <f>IF(T15='10. DL PI Budz.kops.'!D23,"Dati pareizi","Kļūda")</f>
        <v>Dati pareizi</v>
      </c>
    </row>
    <row r="16" spans="1:22" ht="14.4" x14ac:dyDescent="0.3">
      <c r="A16" s="421" t="s">
        <v>320</v>
      </c>
      <c r="B16" s="422" t="e">
        <f t="shared" ref="B16:R16" si="6">B12+B15</f>
        <v>#DIV/0!</v>
      </c>
      <c r="C16" s="423"/>
      <c r="D16" s="423" t="e">
        <f t="shared" si="6"/>
        <v>#DIV/0!</v>
      </c>
      <c r="E16" s="423"/>
      <c r="F16" s="423" t="e">
        <f t="shared" si="6"/>
        <v>#DIV/0!</v>
      </c>
      <c r="G16" s="423"/>
      <c r="H16" s="423" t="e">
        <f t="shared" si="6"/>
        <v>#DIV/0!</v>
      </c>
      <c r="I16" s="423"/>
      <c r="J16" s="423" t="e">
        <f t="shared" si="6"/>
        <v>#DIV/0!</v>
      </c>
      <c r="K16" s="423"/>
      <c r="L16" s="423" t="e">
        <f t="shared" si="6"/>
        <v>#DIV/0!</v>
      </c>
      <c r="M16" s="423"/>
      <c r="N16" s="423" t="e">
        <f t="shared" si="6"/>
        <v>#DIV/0!</v>
      </c>
      <c r="O16" s="423"/>
      <c r="P16" s="423" t="e">
        <f t="shared" si="6"/>
        <v>#DIV/0!</v>
      </c>
      <c r="Q16" s="423"/>
      <c r="R16" s="423" t="e">
        <f t="shared" si="6"/>
        <v>#DIV/0!</v>
      </c>
      <c r="S16" s="423"/>
      <c r="T16" s="424" t="e">
        <f t="shared" si="0"/>
        <v>#DIV/0!</v>
      </c>
      <c r="U16" s="420" t="s">
        <v>317</v>
      </c>
    </row>
    <row r="17" spans="1:23" ht="14.4" x14ac:dyDescent="0.3">
      <c r="A17" s="47"/>
      <c r="B17" s="425"/>
      <c r="C17" s="425"/>
      <c r="F17" s="426"/>
      <c r="G17" s="425"/>
      <c r="H17" s="425"/>
      <c r="I17" s="425"/>
      <c r="J17" s="425"/>
      <c r="K17" s="425"/>
      <c r="L17" s="425"/>
      <c r="M17" s="425"/>
      <c r="N17" s="425"/>
      <c r="O17" s="425"/>
      <c r="P17" s="425"/>
      <c r="Q17" s="425"/>
      <c r="R17" s="425"/>
      <c r="S17" s="425"/>
      <c r="T17" s="425"/>
      <c r="U17" s="425"/>
    </row>
    <row r="18" spans="1:23" ht="14.4" x14ac:dyDescent="0.3">
      <c r="A18" s="425"/>
      <c r="B18" s="457" t="e">
        <f>IF(B19&gt;T5+T9-T153,"Norādītais pieejamais ES līdzfinansējums nevar būt lielāks par aprēķināto!","")</f>
        <v>#DIV/0!</v>
      </c>
      <c r="C18" s="427"/>
      <c r="D18" s="427"/>
      <c r="E18" s="427"/>
      <c r="F18" s="427"/>
      <c r="G18" s="427"/>
      <c r="H18" s="427"/>
      <c r="I18" s="427"/>
      <c r="J18" s="427"/>
      <c r="K18" s="427"/>
      <c r="L18" s="427"/>
      <c r="M18" s="427"/>
      <c r="N18" s="427"/>
      <c r="O18" s="427"/>
      <c r="P18" s="427"/>
      <c r="Q18" s="427"/>
      <c r="R18" s="427"/>
      <c r="S18" s="427"/>
      <c r="T18" s="427"/>
      <c r="U18" s="425"/>
    </row>
    <row r="19" spans="1:23" ht="14.4" x14ac:dyDescent="0.3">
      <c r="A19" s="428" t="s">
        <v>346</v>
      </c>
      <c r="B19" s="104"/>
      <c r="C19" s="458"/>
      <c r="D19" s="570" t="s">
        <v>347</v>
      </c>
      <c r="E19" s="570"/>
      <c r="F19" s="570"/>
      <c r="G19" s="570"/>
      <c r="H19" s="570"/>
      <c r="I19" s="570"/>
      <c r="J19" s="570"/>
      <c r="K19" s="570"/>
      <c r="L19" s="570"/>
      <c r="M19" s="570"/>
      <c r="N19" s="570"/>
      <c r="O19" s="570"/>
      <c r="P19" s="570"/>
      <c r="Q19" s="570"/>
      <c r="R19" s="570"/>
      <c r="S19" s="570"/>
      <c r="T19" s="570"/>
      <c r="U19" s="570"/>
      <c r="W19" s="4">
        <f>IF(B19=0,1,IF(B19&gt;'PIV 2.piel.-1'!T5,1,B19/'PIV 2.piel.-1'!T5))</f>
        <v>1</v>
      </c>
    </row>
    <row r="20" spans="1:23" ht="15" thickBot="1" x14ac:dyDescent="0.35">
      <c r="A20" s="459" t="s">
        <v>348</v>
      </c>
      <c r="B20" s="48"/>
      <c r="C20" s="458"/>
      <c r="D20" s="571" t="s">
        <v>349</v>
      </c>
      <c r="E20" s="571"/>
      <c r="F20" s="571"/>
      <c r="G20" s="571"/>
      <c r="H20" s="571"/>
      <c r="I20" s="571"/>
      <c r="J20" s="571"/>
      <c r="K20" s="571"/>
      <c r="L20" s="571"/>
      <c r="M20" s="571"/>
      <c r="N20" s="571"/>
      <c r="O20" s="571"/>
      <c r="P20" s="571"/>
      <c r="Q20" s="571"/>
      <c r="R20" s="571"/>
      <c r="S20" s="571"/>
      <c r="T20" s="571"/>
      <c r="U20" s="571"/>
      <c r="W20" s="4" t="e">
        <f>IF(B20&gt;'PIV 2.piel.-1'!T5,1,B20/'PIV 2.piel.-1'!T5)</f>
        <v>#DIV/0!</v>
      </c>
    </row>
    <row r="21" spans="1:23" ht="30" hidden="1" customHeight="1" thickTop="1" thickBot="1" x14ac:dyDescent="0.35">
      <c r="A21" s="432" t="s">
        <v>321</v>
      </c>
      <c r="B21" s="49"/>
      <c r="C21" s="434"/>
      <c r="D21" s="572" t="s">
        <v>322</v>
      </c>
      <c r="E21" s="572"/>
      <c r="F21" s="572"/>
      <c r="G21" s="572"/>
      <c r="H21" s="572"/>
      <c r="I21" s="572"/>
      <c r="J21" s="572"/>
      <c r="K21" s="572"/>
      <c r="L21" s="572"/>
      <c r="M21" s="572"/>
      <c r="N21" s="572"/>
      <c r="O21" s="572"/>
      <c r="P21" s="572"/>
      <c r="Q21" s="572"/>
      <c r="R21" s="572"/>
      <c r="S21" s="572"/>
      <c r="T21" s="572"/>
      <c r="U21" s="572"/>
    </row>
    <row r="22" spans="1:23" ht="12.75" customHeight="1" thickTop="1" x14ac:dyDescent="0.3">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x14ac:dyDescent="0.3">
      <c r="A23" s="435"/>
      <c r="B23" s="435">
        <f>IF($B$21=0,1,IF($B$21&gt;B27,0,IF($B$21=B27,2,1)))</f>
        <v>1</v>
      </c>
      <c r="C23" s="435"/>
      <c r="D23" s="435">
        <f t="shared" ref="D23" si="7">IF($B$21=0,1,IF($B$21&gt;D27,0,IF($B$21=D27,2,1)))</f>
        <v>1</v>
      </c>
      <c r="E23" s="435"/>
      <c r="F23" s="435">
        <f>IF($B$21=0,1,IF($B$21&gt;F27,0,IF($B$21=F27,2,1)))</f>
        <v>1</v>
      </c>
      <c r="G23" s="435"/>
      <c r="H23" s="435">
        <f t="shared" ref="H23" si="8">IF($B$21=0,1,IF($B$21&gt;H27,0,IF($B$21=H27,2,1)))</f>
        <v>1</v>
      </c>
      <c r="I23" s="435"/>
      <c r="J23" s="435">
        <f t="shared" ref="J23" si="9">IF($B$21=0,1,IF($B$21&gt;J27,0,IF($B$21=J27,2,1)))</f>
        <v>1</v>
      </c>
      <c r="K23" s="435"/>
      <c r="L23" s="435">
        <f t="shared" ref="L23" si="10">IF($B$21=0,1,IF($B$21&gt;L27,0,IF($B$21=L27,2,1)))</f>
        <v>1</v>
      </c>
      <c r="M23" s="435"/>
      <c r="N23" s="435">
        <f t="shared" ref="N23" si="11">IF($B$21=0,1,IF($B$21&gt;N27,0,IF($B$21=N27,2,1)))</f>
        <v>1</v>
      </c>
      <c r="O23" s="435"/>
      <c r="P23" s="435">
        <f t="shared" ref="P23" si="12">IF($B$21=0,1,IF($B$21&gt;P27,0,IF($B$21=P27,2,1)))</f>
        <v>1</v>
      </c>
      <c r="Q23" s="435"/>
      <c r="R23" s="435">
        <f t="shared" ref="R23" si="13">IF($B$21=0,1,IF($B$21&gt;R27,0,IF($B$21=R27,2,1)))</f>
        <v>1</v>
      </c>
      <c r="S23" s="435"/>
      <c r="T23" s="435"/>
      <c r="U23" s="435"/>
    </row>
    <row r="24" spans="1:23" ht="12.75" customHeight="1" x14ac:dyDescent="0.3">
      <c r="A24" s="435"/>
      <c r="B24" s="435"/>
      <c r="C24" s="435"/>
      <c r="D24" s="435"/>
      <c r="E24" s="435"/>
      <c r="F24" s="435"/>
      <c r="G24" s="435"/>
      <c r="H24" s="435"/>
      <c r="I24" s="435"/>
      <c r="J24" s="435"/>
      <c r="K24" s="435"/>
      <c r="L24" s="435"/>
      <c r="M24" s="435"/>
      <c r="N24" s="435"/>
      <c r="O24" s="435"/>
      <c r="P24" s="435"/>
      <c r="Q24" s="435"/>
      <c r="R24" s="435"/>
      <c r="S24" s="435"/>
      <c r="T24" s="435"/>
      <c r="U24" s="435"/>
    </row>
    <row r="25" spans="1:23" ht="21" x14ac:dyDescent="0.4">
      <c r="A25" s="408" t="s">
        <v>323</v>
      </c>
      <c r="B25" s="425"/>
      <c r="C25" s="425"/>
      <c r="F25" s="425"/>
      <c r="G25" s="425"/>
      <c r="H25" s="425"/>
      <c r="I25" s="425"/>
      <c r="N25" s="425"/>
      <c r="O25" s="425"/>
      <c r="P25" s="425"/>
      <c r="Q25" s="425"/>
      <c r="R25" s="425"/>
      <c r="S25" s="425"/>
      <c r="T25" s="436"/>
      <c r="U25" s="425"/>
    </row>
    <row r="26" spans="1:23" ht="24" customHeight="1" x14ac:dyDescent="0.3">
      <c r="A26" s="437" t="s">
        <v>99</v>
      </c>
      <c r="B26" s="438" t="str">
        <f>'Dati par projektu'!$C$4</f>
        <v>Latvijas valsts ceļi</v>
      </c>
      <c r="C26" s="439"/>
      <c r="D26" s="439"/>
      <c r="E26" s="439"/>
      <c r="F26" s="438" t="str">
        <f>'Dati par projektu'!$C$5</f>
        <v>Kapitālsabiedrība</v>
      </c>
      <c r="G26" s="439"/>
      <c r="H26" s="440"/>
      <c r="I26" s="440"/>
      <c r="J26" s="440" t="s">
        <v>324</v>
      </c>
      <c r="K26" s="441"/>
      <c r="L26" s="442">
        <f>'1.1.A. Iesniedzējs'!C24</f>
        <v>0.85</v>
      </c>
      <c r="M26" s="440"/>
      <c r="N26" s="443" t="s">
        <v>325</v>
      </c>
      <c r="O26" s="443"/>
      <c r="P26" s="443"/>
      <c r="Q26" s="443"/>
      <c r="R26" s="443"/>
      <c r="S26" s="443"/>
      <c r="T26" s="443"/>
      <c r="U26" s="443"/>
      <c r="W26" s="4">
        <v>2</v>
      </c>
    </row>
    <row r="27" spans="1:23" x14ac:dyDescent="0.3">
      <c r="A27" s="409" t="s">
        <v>309</v>
      </c>
      <c r="B27" s="410">
        <f>B$3</f>
        <v>2024</v>
      </c>
      <c r="C27" s="410"/>
      <c r="D27" s="410">
        <f>D$3</f>
        <v>2025</v>
      </c>
      <c r="E27" s="410"/>
      <c r="F27" s="410">
        <f>F$3</f>
        <v>2026</v>
      </c>
      <c r="G27" s="410"/>
      <c r="H27" s="410">
        <f>H$3</f>
        <v>2027</v>
      </c>
      <c r="I27" s="410"/>
      <c r="J27" s="410">
        <f>J$3</f>
        <v>2028</v>
      </c>
      <c r="K27" s="410"/>
      <c r="L27" s="410">
        <f>L$3</f>
        <v>2029</v>
      </c>
      <c r="M27" s="410"/>
      <c r="N27" s="410" t="str">
        <f>N$3</f>
        <v>X</v>
      </c>
      <c r="O27" s="410"/>
      <c r="P27" s="410" t="str">
        <f>P$3</f>
        <v>X</v>
      </c>
      <c r="Q27" s="410"/>
      <c r="R27" s="410" t="str">
        <f>R$3</f>
        <v>X</v>
      </c>
      <c r="S27" s="410"/>
      <c r="T27" s="410"/>
      <c r="U27" s="410"/>
    </row>
    <row r="28" spans="1:23" x14ac:dyDescent="0.3">
      <c r="A28" s="444"/>
      <c r="B28" s="411" t="s">
        <v>310</v>
      </c>
      <c r="C28" s="411"/>
      <c r="D28" s="411" t="s">
        <v>310</v>
      </c>
      <c r="E28" s="411"/>
      <c r="F28" s="411" t="s">
        <v>310</v>
      </c>
      <c r="G28" s="411"/>
      <c r="H28" s="411" t="s">
        <v>310</v>
      </c>
      <c r="I28" s="411"/>
      <c r="J28" s="411" t="s">
        <v>310</v>
      </c>
      <c r="K28" s="411"/>
      <c r="L28" s="411" t="s">
        <v>310</v>
      </c>
      <c r="M28" s="411"/>
      <c r="N28" s="411" t="s">
        <v>310</v>
      </c>
      <c r="O28" s="411"/>
      <c r="P28" s="411" t="s">
        <v>310</v>
      </c>
      <c r="Q28" s="411"/>
      <c r="R28" s="411" t="s">
        <v>310</v>
      </c>
      <c r="S28" s="411"/>
      <c r="T28" s="411" t="s">
        <v>190</v>
      </c>
      <c r="U28" s="411" t="s">
        <v>134</v>
      </c>
    </row>
    <row r="29" spans="1:23" ht="12.75" customHeight="1" x14ac:dyDescent="0.3">
      <c r="A29" s="445" t="str">
        <f>A$5</f>
        <v>Eiropas Reģionālās attīstības fonds</v>
      </c>
      <c r="B29" s="446" t="e">
        <f>(B36*$L$26)*$W$19-B33</f>
        <v>#DIV/0!</v>
      </c>
      <c r="C29" s="446"/>
      <c r="D29" s="446" t="e">
        <f t="shared" ref="D29:R29" si="14">(D36*$L$26)*$W$19-D33</f>
        <v>#DIV/0!</v>
      </c>
      <c r="E29" s="446"/>
      <c r="F29" s="446" t="e">
        <f t="shared" si="14"/>
        <v>#DIV/0!</v>
      </c>
      <c r="G29" s="446"/>
      <c r="H29" s="446" t="e">
        <f t="shared" si="14"/>
        <v>#DIV/0!</v>
      </c>
      <c r="I29" s="446"/>
      <c r="J29" s="446" t="e">
        <f t="shared" si="14"/>
        <v>#DIV/0!</v>
      </c>
      <c r="K29" s="446"/>
      <c r="L29" s="446" t="e">
        <f t="shared" si="14"/>
        <v>#DIV/0!</v>
      </c>
      <c r="M29" s="446"/>
      <c r="N29" s="446" t="e">
        <f t="shared" si="14"/>
        <v>#DIV/0!</v>
      </c>
      <c r="O29" s="446"/>
      <c r="P29" s="446" t="e">
        <f t="shared" si="14"/>
        <v>#DIV/0!</v>
      </c>
      <c r="Q29" s="446"/>
      <c r="R29" s="446" t="e">
        <f t="shared" si="14"/>
        <v>#DIV/0!</v>
      </c>
      <c r="S29" s="446"/>
      <c r="T29" s="413" t="e">
        <f t="shared" ref="T29:T40" si="15">SUM(B29:R29)</f>
        <v>#DIV/0!</v>
      </c>
      <c r="U29" s="414" t="e">
        <f>T29/T$36</f>
        <v>#DIV/0!</v>
      </c>
    </row>
    <row r="30" spans="1:23" ht="12.75" customHeight="1" x14ac:dyDescent="0.3">
      <c r="A30" s="415" t="str">
        <f>A$6</f>
        <v>Attiecināmais valsts budžeta finansējums</v>
      </c>
      <c r="B30" s="446" t="e">
        <f>IF($W26=2,B36-B29-B33,0)</f>
        <v>#DIV/0!</v>
      </c>
      <c r="C30" s="446"/>
      <c r="D30" s="446" t="e">
        <f t="shared" ref="D30:R30" si="16">IF($W26=2,D36-D29-D33,0)</f>
        <v>#DIV/0!</v>
      </c>
      <c r="E30" s="446"/>
      <c r="F30" s="446" t="e">
        <f t="shared" si="16"/>
        <v>#DIV/0!</v>
      </c>
      <c r="G30" s="446"/>
      <c r="H30" s="446" t="e">
        <f t="shared" si="16"/>
        <v>#DIV/0!</v>
      </c>
      <c r="I30" s="446"/>
      <c r="J30" s="446" t="e">
        <f t="shared" si="16"/>
        <v>#DIV/0!</v>
      </c>
      <c r="K30" s="446"/>
      <c r="L30" s="446" t="e">
        <f t="shared" si="16"/>
        <v>#DIV/0!</v>
      </c>
      <c r="M30" s="446"/>
      <c r="N30" s="446" t="e">
        <f t="shared" si="16"/>
        <v>#DIV/0!</v>
      </c>
      <c r="O30" s="446"/>
      <c r="P30" s="446" t="e">
        <f t="shared" si="16"/>
        <v>#DIV/0!</v>
      </c>
      <c r="Q30" s="446"/>
      <c r="R30" s="446" t="e">
        <f t="shared" si="16"/>
        <v>#DIV/0!</v>
      </c>
      <c r="S30" s="446"/>
      <c r="T30" s="413" t="e">
        <f t="shared" si="15"/>
        <v>#DIV/0!</v>
      </c>
      <c r="U30" s="414" t="e">
        <f t="shared" ref="U30:U36" si="17">T30/T$36</f>
        <v>#DIV/0!</v>
      </c>
    </row>
    <row r="31" spans="1:23" ht="12.75" hidden="1" customHeight="1" x14ac:dyDescent="0.3">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5"/>
        <v>0</v>
      </c>
      <c r="U31" s="414" t="e">
        <f t="shared" si="17"/>
        <v>#DIV/0!</v>
      </c>
    </row>
    <row r="32" spans="1:23" ht="12.75" hidden="1" customHeight="1" x14ac:dyDescent="0.3">
      <c r="A32" s="415" t="str">
        <f>A$8</f>
        <v>Pašvaldības finansējums</v>
      </c>
      <c r="B32" s="447">
        <f>IF($W$26=1,B36-B29-B31-B33,0)</f>
        <v>0</v>
      </c>
      <c r="C32" s="447"/>
      <c r="D32" s="447">
        <f t="shared" ref="D32:R32" si="18">IF($W$26=1,D36-D29-D31-D33,0)</f>
        <v>0</v>
      </c>
      <c r="E32" s="447"/>
      <c r="F32" s="447">
        <f t="shared" si="18"/>
        <v>0</v>
      </c>
      <c r="G32" s="447"/>
      <c r="H32" s="447">
        <f t="shared" si="18"/>
        <v>0</v>
      </c>
      <c r="I32" s="447"/>
      <c r="J32" s="447">
        <f t="shared" si="18"/>
        <v>0</v>
      </c>
      <c r="K32" s="447"/>
      <c r="L32" s="447">
        <f t="shared" si="18"/>
        <v>0</v>
      </c>
      <c r="M32" s="447"/>
      <c r="N32" s="447">
        <f t="shared" si="18"/>
        <v>0</v>
      </c>
      <c r="O32" s="447"/>
      <c r="P32" s="447">
        <f t="shared" si="18"/>
        <v>0</v>
      </c>
      <c r="Q32" s="447"/>
      <c r="R32" s="447">
        <f t="shared" si="18"/>
        <v>0</v>
      </c>
      <c r="S32" s="447"/>
      <c r="T32" s="413">
        <f t="shared" si="15"/>
        <v>0</v>
      </c>
      <c r="U32" s="414" t="e">
        <f t="shared" si="17"/>
        <v>#DIV/0!</v>
      </c>
    </row>
    <row r="33" spans="1:23" s="3" customFormat="1" ht="12.75" hidden="1" customHeight="1" x14ac:dyDescent="0.3">
      <c r="A33" s="415" t="str">
        <f>A$9</f>
        <v xml:space="preserve">Elastības finansējuma apjoms </v>
      </c>
      <c r="B33" s="447" t="e">
        <f>B36*$L$26*$W$20</f>
        <v>#DIV/0!</v>
      </c>
      <c r="C33" s="447"/>
      <c r="D33" s="447" t="e">
        <f t="shared" ref="D33:R33" si="19">D36*$L$26*$W$20</f>
        <v>#DIV/0!</v>
      </c>
      <c r="E33" s="447"/>
      <c r="F33" s="447" t="e">
        <f t="shared" si="19"/>
        <v>#DIV/0!</v>
      </c>
      <c r="G33" s="447"/>
      <c r="H33" s="447" t="e">
        <f t="shared" si="19"/>
        <v>#DIV/0!</v>
      </c>
      <c r="I33" s="447"/>
      <c r="J33" s="447" t="e">
        <f t="shared" si="19"/>
        <v>#DIV/0!</v>
      </c>
      <c r="K33" s="447"/>
      <c r="L33" s="447" t="e">
        <f t="shared" si="19"/>
        <v>#DIV/0!</v>
      </c>
      <c r="M33" s="447"/>
      <c r="N33" s="447" t="e">
        <f t="shared" si="19"/>
        <v>#DIV/0!</v>
      </c>
      <c r="O33" s="447"/>
      <c r="P33" s="447" t="e">
        <f t="shared" si="19"/>
        <v>#DIV/0!</v>
      </c>
      <c r="Q33" s="447"/>
      <c r="R33" s="447" t="e">
        <f t="shared" si="19"/>
        <v>#DIV/0!</v>
      </c>
      <c r="S33" s="447"/>
      <c r="T33" s="413" t="e">
        <f t="shared" si="15"/>
        <v>#DIV/0!</v>
      </c>
      <c r="U33" s="414" t="e">
        <f t="shared" si="17"/>
        <v>#DIV/0!</v>
      </c>
    </row>
    <row r="34" spans="1:23" ht="12.75" customHeight="1" x14ac:dyDescent="0.3">
      <c r="A34" s="416" t="str">
        <f>A$10</f>
        <v>Publiskās attiecināmās izmaksas</v>
      </c>
      <c r="B34" s="314" t="e">
        <f>SUM(B29:B33)</f>
        <v>#DIV/0!</v>
      </c>
      <c r="C34" s="314"/>
      <c r="D34" s="314" t="e">
        <f t="shared" ref="D34:R34" si="20">SUM(D29:D33)</f>
        <v>#DIV/0!</v>
      </c>
      <c r="E34" s="314"/>
      <c r="F34" s="314" t="e">
        <f t="shared" si="20"/>
        <v>#DIV/0!</v>
      </c>
      <c r="G34" s="314"/>
      <c r="H34" s="314" t="e">
        <f t="shared" si="20"/>
        <v>#DIV/0!</v>
      </c>
      <c r="I34" s="314"/>
      <c r="J34" s="314" t="e">
        <f t="shared" si="20"/>
        <v>#DIV/0!</v>
      </c>
      <c r="K34" s="314"/>
      <c r="L34" s="314" t="e">
        <f t="shared" si="20"/>
        <v>#DIV/0!</v>
      </c>
      <c r="M34" s="314"/>
      <c r="N34" s="314" t="e">
        <f t="shared" si="20"/>
        <v>#DIV/0!</v>
      </c>
      <c r="O34" s="314"/>
      <c r="P34" s="314" t="e">
        <f t="shared" si="20"/>
        <v>#DIV/0!</v>
      </c>
      <c r="Q34" s="314"/>
      <c r="R34" s="314" t="e">
        <f t="shared" si="20"/>
        <v>#DIV/0!</v>
      </c>
      <c r="S34" s="314"/>
      <c r="T34" s="417" t="e">
        <f t="shared" si="15"/>
        <v>#DIV/0!</v>
      </c>
      <c r="U34" s="418" t="e">
        <f t="shared" si="17"/>
        <v>#DIV/0!</v>
      </c>
    </row>
    <row r="35" spans="1:23" ht="12.75" hidden="1" customHeight="1" x14ac:dyDescent="0.3">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5"/>
        <v>0</v>
      </c>
      <c r="U35" s="414" t="e">
        <f t="shared" si="17"/>
        <v>#DIV/0!</v>
      </c>
    </row>
    <row r="36" spans="1:23" ht="12.75" customHeight="1" x14ac:dyDescent="0.3">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5"/>
        <v>0</v>
      </c>
      <c r="U36" s="418" t="e">
        <f t="shared" si="17"/>
        <v>#DIV/0!</v>
      </c>
    </row>
    <row r="37" spans="1:23" ht="12.75" customHeight="1" x14ac:dyDescent="0.3">
      <c r="A37" s="415" t="str">
        <f>A$13</f>
        <v>Publiskās ārpusprojekta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317</v>
      </c>
    </row>
    <row r="38" spans="1:23" ht="12.75" hidden="1" customHeight="1" x14ac:dyDescent="0.3">
      <c r="A38" s="415" t="str">
        <f>A$14</f>
        <v>Privātās ārpusprojekta izmaksas</v>
      </c>
      <c r="B38" s="449"/>
      <c r="C38" s="449"/>
      <c r="D38" s="449"/>
      <c r="E38" s="449"/>
      <c r="F38" s="449"/>
      <c r="G38" s="449"/>
      <c r="H38" s="449"/>
      <c r="I38" s="449"/>
      <c r="J38" s="449"/>
      <c r="K38" s="449"/>
      <c r="L38" s="449"/>
      <c r="M38" s="449"/>
      <c r="N38" s="449"/>
      <c r="O38" s="449"/>
      <c r="P38" s="449"/>
      <c r="Q38" s="449"/>
      <c r="R38" s="449"/>
      <c r="S38" s="449"/>
      <c r="T38" s="413">
        <f t="shared" si="15"/>
        <v>0</v>
      </c>
      <c r="U38" s="448" t="s">
        <v>317</v>
      </c>
    </row>
    <row r="39" spans="1:23" ht="12.75" customHeight="1" x14ac:dyDescent="0.3">
      <c r="A39" s="416" t="str">
        <f>A$15</f>
        <v>Ārpusprojekta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5"/>
        <v>0</v>
      </c>
      <c r="U39" s="448" t="s">
        <v>317</v>
      </c>
    </row>
    <row r="40" spans="1:23" ht="12.75" customHeight="1" x14ac:dyDescent="0.3">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5"/>
        <v>0</v>
      </c>
      <c r="U40" s="448" t="s">
        <v>317</v>
      </c>
    </row>
    <row r="41" spans="1:23" ht="12.75" customHeight="1" x14ac:dyDescent="0.3">
      <c r="A41" s="435"/>
      <c r="B41" s="435"/>
      <c r="C41" s="435"/>
      <c r="D41" s="435"/>
      <c r="E41" s="435"/>
      <c r="F41" s="435"/>
      <c r="G41" s="435"/>
      <c r="H41" s="435"/>
      <c r="I41" s="435"/>
      <c r="J41" s="435"/>
      <c r="K41" s="435"/>
      <c r="L41" s="435"/>
      <c r="M41" s="435"/>
      <c r="N41" s="435"/>
      <c r="O41" s="435"/>
      <c r="P41" s="435"/>
      <c r="Q41" s="435"/>
      <c r="R41" s="435"/>
      <c r="S41" s="435"/>
      <c r="T41" s="435"/>
      <c r="U41" s="435"/>
    </row>
    <row r="42" spans="1:23" ht="24" hidden="1" customHeight="1" x14ac:dyDescent="0.3">
      <c r="A42" s="437" t="s">
        <v>99</v>
      </c>
      <c r="B42" s="438" t="str">
        <f>'Dati par projektu'!$C$4</f>
        <v>Latvijas valsts ceļi</v>
      </c>
      <c r="C42" s="439"/>
      <c r="D42" s="439"/>
      <c r="E42" s="439"/>
      <c r="F42" s="438" t="str">
        <f>'Dati par projektu'!$C$5</f>
        <v>Kapitālsabiedrība</v>
      </c>
      <c r="G42" s="439"/>
      <c r="H42" s="440"/>
      <c r="I42" s="439"/>
      <c r="J42" s="440" t="s">
        <v>324</v>
      </c>
      <c r="K42" s="439"/>
      <c r="L42" s="442">
        <f>'11. DL 4.pielikums'!$E$43</f>
        <v>0</v>
      </c>
      <c r="M42" s="439"/>
      <c r="N42" s="443" t="s">
        <v>326</v>
      </c>
      <c r="O42" s="439"/>
      <c r="P42" s="440"/>
      <c r="Q42" s="439"/>
      <c r="R42" s="440"/>
      <c r="S42" s="439"/>
      <c r="T42" s="440"/>
      <c r="U42" s="440"/>
      <c r="W42" s="4">
        <f>IF(F42=Dati!$J$3,1,IF(F42=Dati!$J$4,2,IF(F42=Dati!$J$5,3,0)))</f>
        <v>3</v>
      </c>
    </row>
    <row r="43" spans="1:23" ht="12.75" hidden="1" customHeight="1" x14ac:dyDescent="0.3">
      <c r="A43" s="409" t="s">
        <v>309</v>
      </c>
      <c r="B43" s="410">
        <f>B$3</f>
        <v>2024</v>
      </c>
      <c r="C43" s="410"/>
      <c r="D43" s="410">
        <f>D$3</f>
        <v>2025</v>
      </c>
      <c r="E43" s="410"/>
      <c r="F43" s="410">
        <f>F$3</f>
        <v>2026</v>
      </c>
      <c r="G43" s="410"/>
      <c r="H43" s="410">
        <f>H$3</f>
        <v>2027</v>
      </c>
      <c r="I43" s="410"/>
      <c r="J43" s="410">
        <f>J$3</f>
        <v>2028</v>
      </c>
      <c r="K43" s="410"/>
      <c r="L43" s="410">
        <f>L$3</f>
        <v>2029</v>
      </c>
      <c r="M43" s="410"/>
      <c r="N43" s="410" t="str">
        <f>N$3</f>
        <v>X</v>
      </c>
      <c r="O43" s="410"/>
      <c r="P43" s="410" t="str">
        <f>P$3</f>
        <v>X</v>
      </c>
      <c r="Q43" s="410"/>
      <c r="R43" s="410" t="str">
        <f>R$3</f>
        <v>X</v>
      </c>
      <c r="S43" s="410"/>
      <c r="T43" s="410"/>
      <c r="U43" s="410"/>
    </row>
    <row r="44" spans="1:23" hidden="1" x14ac:dyDescent="0.3">
      <c r="A44" s="444"/>
      <c r="B44" s="411" t="s">
        <v>310</v>
      </c>
      <c r="C44" s="411"/>
      <c r="D44" s="411" t="s">
        <v>310</v>
      </c>
      <c r="E44" s="411"/>
      <c r="F44" s="411" t="s">
        <v>310</v>
      </c>
      <c r="G44" s="411"/>
      <c r="H44" s="411" t="s">
        <v>310</v>
      </c>
      <c r="I44" s="411"/>
      <c r="J44" s="411" t="s">
        <v>310</v>
      </c>
      <c r="K44" s="411"/>
      <c r="L44" s="411" t="s">
        <v>310</v>
      </c>
      <c r="M44" s="411"/>
      <c r="N44" s="411" t="s">
        <v>310</v>
      </c>
      <c r="O44" s="411"/>
      <c r="P44" s="411" t="s">
        <v>310</v>
      </c>
      <c r="Q44" s="411"/>
      <c r="R44" s="411" t="s">
        <v>310</v>
      </c>
      <c r="S44" s="411"/>
      <c r="T44" s="411" t="s">
        <v>190</v>
      </c>
      <c r="U44" s="411" t="s">
        <v>134</v>
      </c>
    </row>
    <row r="45" spans="1:23" ht="12.75" hidden="1" customHeight="1" x14ac:dyDescent="0.3">
      <c r="A45" s="445" t="str">
        <f>A$5</f>
        <v>Eiropas Reģionālās attīstības fonds</v>
      </c>
      <c r="B45" s="446" t="e">
        <f>(B52*$L$42)*$W$19-B49</f>
        <v>#DIV/0!</v>
      </c>
      <c r="C45" s="446"/>
      <c r="D45" s="446" t="e">
        <f t="shared" ref="D45:R45" si="24">(D52*$L$42)*$W$19-D49</f>
        <v>#DIV/0!</v>
      </c>
      <c r="E45" s="446"/>
      <c r="F45" s="446" t="e">
        <f t="shared" si="24"/>
        <v>#DIV/0!</v>
      </c>
      <c r="G45" s="446"/>
      <c r="H45" s="446" t="e">
        <f t="shared" si="24"/>
        <v>#DIV/0!</v>
      </c>
      <c r="I45" s="446"/>
      <c r="J45" s="446" t="e">
        <f t="shared" si="24"/>
        <v>#DIV/0!</v>
      </c>
      <c r="K45" s="446"/>
      <c r="L45" s="446" t="e">
        <f t="shared" si="24"/>
        <v>#DIV/0!</v>
      </c>
      <c r="M45" s="446"/>
      <c r="N45" s="446" t="e">
        <f t="shared" si="24"/>
        <v>#DIV/0!</v>
      </c>
      <c r="O45" s="446"/>
      <c r="P45" s="446" t="e">
        <f t="shared" si="24"/>
        <v>#DIV/0!</v>
      </c>
      <c r="Q45" s="446"/>
      <c r="R45" s="446" t="e">
        <f t="shared" si="24"/>
        <v>#DIV/0!</v>
      </c>
      <c r="S45" s="446"/>
      <c r="T45" s="413" t="e">
        <f t="shared" ref="T45:T55" si="25">SUM(B45:R45)</f>
        <v>#DIV/0!</v>
      </c>
      <c r="U45" s="414" t="e">
        <f>T45/T$52</f>
        <v>#DIV/0!</v>
      </c>
    </row>
    <row r="46" spans="1:23" ht="12.75" hidden="1" customHeight="1" x14ac:dyDescent="0.3">
      <c r="A46" s="415" t="str">
        <f>A$6</f>
        <v>Attiecināmais valsts budžeta finansējums</v>
      </c>
      <c r="B46" s="446">
        <f>IF($W42=2,B52-B45,0)</f>
        <v>0</v>
      </c>
      <c r="C46" s="446"/>
      <c r="D46" s="446">
        <f t="shared" ref="D46:P46" si="26">IF($W42=2,D52-D45,0)</f>
        <v>0</v>
      </c>
      <c r="E46" s="446"/>
      <c r="F46" s="446">
        <f t="shared" si="26"/>
        <v>0</v>
      </c>
      <c r="G46" s="446"/>
      <c r="H46" s="446">
        <f t="shared" si="26"/>
        <v>0</v>
      </c>
      <c r="I46" s="446"/>
      <c r="J46" s="446">
        <f t="shared" si="26"/>
        <v>0</v>
      </c>
      <c r="K46" s="446"/>
      <c r="L46" s="446">
        <f t="shared" si="26"/>
        <v>0</v>
      </c>
      <c r="M46" s="446"/>
      <c r="N46" s="446">
        <f t="shared" si="26"/>
        <v>0</v>
      </c>
      <c r="O46" s="446"/>
      <c r="P46" s="446">
        <f t="shared" si="26"/>
        <v>0</v>
      </c>
      <c r="Q46" s="446"/>
      <c r="R46" s="446">
        <f>IF($W42=2,R52-R45,0)</f>
        <v>0</v>
      </c>
      <c r="S46" s="446"/>
      <c r="T46" s="413">
        <f t="shared" si="25"/>
        <v>0</v>
      </c>
      <c r="U46" s="414" t="e">
        <f t="shared" ref="U46:U52" si="27">T46/T$52</f>
        <v>#DIV/0!</v>
      </c>
    </row>
    <row r="47" spans="1:23" ht="12.75" hidden="1" customHeight="1" x14ac:dyDescent="0.3">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25"/>
        <v>0</v>
      </c>
      <c r="U47" s="414" t="e">
        <f t="shared" si="27"/>
        <v>#DIV/0!</v>
      </c>
    </row>
    <row r="48" spans="1:23" ht="12.75" hidden="1" customHeight="1" x14ac:dyDescent="0.3">
      <c r="A48" s="415" t="str">
        <f>A$8</f>
        <v>Pašvaldības finansējums</v>
      </c>
      <c r="B48" s="447">
        <f>IF($W42=1,B52-B45-B47-B51-B49,0)</f>
        <v>0</v>
      </c>
      <c r="C48" s="447"/>
      <c r="D48" s="447">
        <f t="shared" ref="D48:R48" si="28">IF($W42=1,D52-D45-D47-D51-D49,0)</f>
        <v>0</v>
      </c>
      <c r="E48" s="447"/>
      <c r="F48" s="447">
        <f t="shared" si="28"/>
        <v>0</v>
      </c>
      <c r="G48" s="447"/>
      <c r="H48" s="447">
        <f t="shared" si="28"/>
        <v>0</v>
      </c>
      <c r="I48" s="447"/>
      <c r="J48" s="447">
        <f t="shared" si="28"/>
        <v>0</v>
      </c>
      <c r="K48" s="447"/>
      <c r="L48" s="447">
        <f t="shared" si="28"/>
        <v>0</v>
      </c>
      <c r="M48" s="447"/>
      <c r="N48" s="447">
        <f t="shared" si="28"/>
        <v>0</v>
      </c>
      <c r="O48" s="447"/>
      <c r="P48" s="447">
        <f t="shared" si="28"/>
        <v>0</v>
      </c>
      <c r="Q48" s="447"/>
      <c r="R48" s="447">
        <f t="shared" si="28"/>
        <v>0</v>
      </c>
      <c r="S48" s="447"/>
      <c r="T48" s="413">
        <f t="shared" si="25"/>
        <v>0</v>
      </c>
      <c r="U48" s="414" t="e">
        <f t="shared" si="27"/>
        <v>#DIV/0!</v>
      </c>
    </row>
    <row r="49" spans="1:23" s="3" customFormat="1" ht="12.75" hidden="1" customHeight="1" x14ac:dyDescent="0.3">
      <c r="A49" s="415" t="str">
        <f>A$9</f>
        <v xml:space="preserve">Elastības finansējuma apjoms </v>
      </c>
      <c r="B49" s="447" t="e">
        <f>B52*$L$42*$W$20</f>
        <v>#DIV/0!</v>
      </c>
      <c r="C49" s="447"/>
      <c r="D49" s="447" t="e">
        <f t="shared" ref="D49:R49" si="29">D52*$L$42*$W$20</f>
        <v>#DIV/0!</v>
      </c>
      <c r="E49" s="447"/>
      <c r="F49" s="447" t="e">
        <f t="shared" si="29"/>
        <v>#DIV/0!</v>
      </c>
      <c r="G49" s="447"/>
      <c r="H49" s="447" t="e">
        <f t="shared" si="29"/>
        <v>#DIV/0!</v>
      </c>
      <c r="I49" s="447"/>
      <c r="J49" s="447" t="e">
        <f t="shared" si="29"/>
        <v>#DIV/0!</v>
      </c>
      <c r="K49" s="447"/>
      <c r="L49" s="447" t="e">
        <f t="shared" si="29"/>
        <v>#DIV/0!</v>
      </c>
      <c r="M49" s="447"/>
      <c r="N49" s="447" t="e">
        <f t="shared" si="29"/>
        <v>#DIV/0!</v>
      </c>
      <c r="O49" s="447"/>
      <c r="P49" s="447" t="e">
        <f t="shared" si="29"/>
        <v>#DIV/0!</v>
      </c>
      <c r="Q49" s="447"/>
      <c r="R49" s="447" t="e">
        <f t="shared" si="29"/>
        <v>#DIV/0!</v>
      </c>
      <c r="S49" s="447"/>
      <c r="T49" s="413" t="e">
        <f t="shared" si="25"/>
        <v>#DIV/0!</v>
      </c>
      <c r="U49" s="414" t="e">
        <f>T49/T$52</f>
        <v>#DIV/0!</v>
      </c>
    </row>
    <row r="50" spans="1:23" ht="12.75" hidden="1" customHeight="1" x14ac:dyDescent="0.3">
      <c r="A50" s="416" t="str">
        <f>A$10</f>
        <v>Publiskās attiecināmās izmaksas</v>
      </c>
      <c r="B50" s="314" t="e">
        <f>SUM(B45:B49)</f>
        <v>#DIV/0!</v>
      </c>
      <c r="C50" s="314"/>
      <c r="D50" s="314" t="e">
        <f t="shared" ref="D50:R50" si="30">SUM(D45:D49)</f>
        <v>#DIV/0!</v>
      </c>
      <c r="E50" s="314"/>
      <c r="F50" s="314" t="e">
        <f t="shared" si="30"/>
        <v>#DIV/0!</v>
      </c>
      <c r="G50" s="314"/>
      <c r="H50" s="314" t="e">
        <f t="shared" si="30"/>
        <v>#DIV/0!</v>
      </c>
      <c r="I50" s="314"/>
      <c r="J50" s="314" t="e">
        <f t="shared" si="30"/>
        <v>#DIV/0!</v>
      </c>
      <c r="K50" s="314"/>
      <c r="L50" s="314" t="e">
        <f t="shared" si="30"/>
        <v>#DIV/0!</v>
      </c>
      <c r="M50" s="314"/>
      <c r="N50" s="314" t="e">
        <f t="shared" si="30"/>
        <v>#DIV/0!</v>
      </c>
      <c r="O50" s="314"/>
      <c r="P50" s="314" t="e">
        <f t="shared" si="30"/>
        <v>#DIV/0!</v>
      </c>
      <c r="Q50" s="314"/>
      <c r="R50" s="314" t="e">
        <f t="shared" si="30"/>
        <v>#DIV/0!</v>
      </c>
      <c r="S50" s="314"/>
      <c r="T50" s="417" t="e">
        <f t="shared" si="25"/>
        <v>#DIV/0!</v>
      </c>
      <c r="U50" s="418" t="e">
        <f t="shared" si="27"/>
        <v>#DIV/0!</v>
      </c>
    </row>
    <row r="51" spans="1:23" ht="12.75" hidden="1" customHeight="1" x14ac:dyDescent="0.3">
      <c r="A51" s="415" t="str">
        <f>A$11</f>
        <v>Privātās attiecināmās izmaksas</v>
      </c>
      <c r="B51" s="447">
        <f>B52*'11. DL 4.pielikums'!$G$35-B52*$L$42</f>
        <v>0</v>
      </c>
      <c r="C51" s="447"/>
      <c r="D51" s="447">
        <f>D52*'11. DL 4.pielikums'!$G$35-D52*$L$42</f>
        <v>0</v>
      </c>
      <c r="E51" s="447"/>
      <c r="F51" s="447">
        <f>F52*'11. DL 4.pielikums'!$G$35-F52*$L$42</f>
        <v>0</v>
      </c>
      <c r="G51" s="447"/>
      <c r="H51" s="447">
        <f>H52*'11. DL 4.pielikums'!$G$35-H52*$L$42</f>
        <v>0</v>
      </c>
      <c r="I51" s="447"/>
      <c r="J51" s="447">
        <f>J52*'11. DL 4.pielikums'!$G$35-J52*$L$42</f>
        <v>0</v>
      </c>
      <c r="K51" s="447"/>
      <c r="L51" s="447">
        <f>L52*'11. DL 4.pielikums'!$G$35-L52*$L$42</f>
        <v>0</v>
      </c>
      <c r="M51" s="447"/>
      <c r="N51" s="447">
        <f>N52*'11. DL 4.pielikums'!$G$35-N52*$L$42</f>
        <v>0</v>
      </c>
      <c r="O51" s="447"/>
      <c r="P51" s="447">
        <f>P52*'11. DL 4.pielikums'!$G$35-P52*$L$42</f>
        <v>0</v>
      </c>
      <c r="Q51" s="447"/>
      <c r="R51" s="447">
        <f>R52*'11. DL 4.pielikums'!$G$35-R52*$L$42</f>
        <v>0</v>
      </c>
      <c r="S51" s="447"/>
      <c r="T51" s="413">
        <f t="shared" si="25"/>
        <v>0</v>
      </c>
      <c r="U51" s="414" t="e">
        <f t="shared" si="27"/>
        <v>#DIV/0!</v>
      </c>
    </row>
    <row r="52" spans="1:23" ht="12.75" hidden="1" customHeight="1" x14ac:dyDescent="0.3">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27"/>
        <v>#DIV/0!</v>
      </c>
    </row>
    <row r="53" spans="1:23" ht="12.75" hidden="1" customHeight="1" x14ac:dyDescent="0.3">
      <c r="A53" s="415" t="str">
        <f>A$13</f>
        <v>Publiskās ārpusprojekta izmaksas</v>
      </c>
      <c r="B53" s="449"/>
      <c r="C53" s="449"/>
      <c r="D53" s="449"/>
      <c r="E53" s="449"/>
      <c r="F53" s="449"/>
      <c r="G53" s="449"/>
      <c r="H53" s="449"/>
      <c r="I53" s="449"/>
      <c r="J53" s="449"/>
      <c r="K53" s="449"/>
      <c r="L53" s="449"/>
      <c r="M53" s="449"/>
      <c r="N53" s="449"/>
      <c r="O53" s="449"/>
      <c r="P53" s="449"/>
      <c r="Q53" s="449"/>
      <c r="R53" s="449"/>
      <c r="S53" s="449"/>
      <c r="T53" s="413">
        <f t="shared" si="25"/>
        <v>0</v>
      </c>
      <c r="U53" s="448" t="s">
        <v>317</v>
      </c>
    </row>
    <row r="54" spans="1:23" ht="12.75" hidden="1" customHeight="1" x14ac:dyDescent="0.3">
      <c r="A54" s="415" t="str">
        <f>A$14</f>
        <v>Privātās ārpusprojekta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317</v>
      </c>
    </row>
    <row r="55" spans="1:23" ht="12.75" hidden="1" customHeight="1" x14ac:dyDescent="0.3">
      <c r="A55" s="416" t="str">
        <f>A$15</f>
        <v>Ārpusprojekta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7">
        <f t="shared" si="25"/>
        <v>0</v>
      </c>
      <c r="U55" s="448" t="s">
        <v>317</v>
      </c>
    </row>
    <row r="56" spans="1:23" ht="12.75" hidden="1" customHeight="1" x14ac:dyDescent="0.3">
      <c r="A56" s="421" t="str">
        <f>A$16</f>
        <v>Kopējās izmaksas</v>
      </c>
      <c r="B56" s="422">
        <f>B52+B55</f>
        <v>0</v>
      </c>
      <c r="C56" s="422"/>
      <c r="D56" s="422">
        <f t="shared" ref="D56:R56" si="32">D52+D55</f>
        <v>0</v>
      </c>
      <c r="E56" s="422"/>
      <c r="F56" s="422">
        <f t="shared" si="32"/>
        <v>0</v>
      </c>
      <c r="G56" s="422"/>
      <c r="H56" s="422">
        <f t="shared" si="32"/>
        <v>0</v>
      </c>
      <c r="I56" s="422"/>
      <c r="J56" s="422">
        <f t="shared" si="32"/>
        <v>0</v>
      </c>
      <c r="K56" s="422"/>
      <c r="L56" s="422">
        <f t="shared" si="32"/>
        <v>0</v>
      </c>
      <c r="M56" s="422"/>
      <c r="N56" s="422">
        <f t="shared" si="32"/>
        <v>0</v>
      </c>
      <c r="O56" s="422"/>
      <c r="P56" s="422">
        <f t="shared" si="32"/>
        <v>0</v>
      </c>
      <c r="Q56" s="422"/>
      <c r="R56" s="422">
        <f t="shared" si="32"/>
        <v>0</v>
      </c>
      <c r="S56" s="422"/>
      <c r="T56" s="417">
        <f>SUM(B56:R56)</f>
        <v>0</v>
      </c>
      <c r="U56" s="448" t="s">
        <v>317</v>
      </c>
    </row>
    <row r="57" spans="1:23" ht="12.75" hidden="1" customHeight="1" x14ac:dyDescent="0.3">
      <c r="A57" s="435"/>
      <c r="B57" s="435"/>
      <c r="C57" s="435"/>
      <c r="D57" s="435"/>
      <c r="E57" s="435"/>
      <c r="F57" s="435"/>
      <c r="G57" s="435"/>
      <c r="H57" s="435"/>
      <c r="I57" s="435"/>
      <c r="J57" s="435"/>
      <c r="K57" s="435"/>
      <c r="L57" s="435"/>
      <c r="M57" s="435"/>
      <c r="N57" s="435"/>
      <c r="O57" s="435"/>
      <c r="P57" s="435"/>
      <c r="Q57" s="435"/>
      <c r="R57" s="435"/>
      <c r="S57" s="435"/>
      <c r="T57" s="435"/>
      <c r="U57" s="435"/>
    </row>
    <row r="58" spans="1:23" ht="24" hidden="1" customHeight="1" x14ac:dyDescent="0.3">
      <c r="A58" s="437" t="s">
        <v>99</v>
      </c>
      <c r="B58" s="438" t="str">
        <f>'Dati par projektu'!$C$4</f>
        <v>Latvijas valsts ceļi</v>
      </c>
      <c r="C58" s="439"/>
      <c r="D58" s="439"/>
      <c r="E58" s="439"/>
      <c r="F58" s="438" t="str">
        <f>'Dati par projektu'!$C$5</f>
        <v>Kapitālsabiedrība</v>
      </c>
      <c r="G58" s="439"/>
      <c r="H58" s="440"/>
      <c r="I58" s="439"/>
      <c r="J58" s="440" t="s">
        <v>324</v>
      </c>
      <c r="K58" s="439"/>
      <c r="L58" s="442">
        <f>'1.1.B. Iesniedzējs'!C14</f>
        <v>1</v>
      </c>
      <c r="M58" s="439"/>
      <c r="N58" s="443" t="s">
        <v>327</v>
      </c>
      <c r="O58" s="439"/>
      <c r="P58" s="440"/>
      <c r="Q58" s="439"/>
      <c r="R58" s="440"/>
      <c r="S58" s="439"/>
      <c r="T58" s="440"/>
      <c r="U58" s="440"/>
      <c r="W58" s="4">
        <f>IF(F58=Dati!$J$3,1,IF(F58=Dati!$J$4,2,IF(F58=Dati!$J$5,3,0)))</f>
        <v>3</v>
      </c>
    </row>
    <row r="59" spans="1:23" hidden="1" x14ac:dyDescent="0.3">
      <c r="A59" s="409" t="s">
        <v>309</v>
      </c>
      <c r="B59" s="410">
        <f>B$3</f>
        <v>2024</v>
      </c>
      <c r="C59" s="410"/>
      <c r="D59" s="410">
        <f>D$3</f>
        <v>2025</v>
      </c>
      <c r="E59" s="410"/>
      <c r="F59" s="410">
        <f>F$3</f>
        <v>2026</v>
      </c>
      <c r="G59" s="410"/>
      <c r="H59" s="410">
        <f>H$3</f>
        <v>2027</v>
      </c>
      <c r="I59" s="410"/>
      <c r="J59" s="410">
        <f>J$3</f>
        <v>2028</v>
      </c>
      <c r="K59" s="410"/>
      <c r="L59" s="410">
        <f>L$3</f>
        <v>2029</v>
      </c>
      <c r="M59" s="410"/>
      <c r="N59" s="410" t="str">
        <f>N$3</f>
        <v>X</v>
      </c>
      <c r="O59" s="410"/>
      <c r="P59" s="410" t="str">
        <f>P$3</f>
        <v>X</v>
      </c>
      <c r="Q59" s="410"/>
      <c r="R59" s="410" t="str">
        <f>R$3</f>
        <v>X</v>
      </c>
      <c r="S59" s="410"/>
      <c r="T59" s="410"/>
      <c r="U59" s="410"/>
    </row>
    <row r="60" spans="1:23" hidden="1" x14ac:dyDescent="0.3">
      <c r="A60" s="444"/>
      <c r="B60" s="411" t="s">
        <v>310</v>
      </c>
      <c r="C60" s="411"/>
      <c r="D60" s="411" t="s">
        <v>310</v>
      </c>
      <c r="E60" s="411"/>
      <c r="F60" s="411" t="s">
        <v>310</v>
      </c>
      <c r="G60" s="411"/>
      <c r="H60" s="411" t="s">
        <v>310</v>
      </c>
      <c r="I60" s="411"/>
      <c r="J60" s="411" t="s">
        <v>310</v>
      </c>
      <c r="K60" s="411"/>
      <c r="L60" s="411" t="s">
        <v>310</v>
      </c>
      <c r="M60" s="411"/>
      <c r="N60" s="411" t="s">
        <v>310</v>
      </c>
      <c r="O60" s="411"/>
      <c r="P60" s="411" t="s">
        <v>310</v>
      </c>
      <c r="Q60" s="411"/>
      <c r="R60" s="411" t="s">
        <v>310</v>
      </c>
      <c r="S60" s="411"/>
      <c r="T60" s="411" t="s">
        <v>190</v>
      </c>
      <c r="U60" s="411" t="s">
        <v>134</v>
      </c>
    </row>
    <row r="61" spans="1:23" ht="12.75" hidden="1" customHeight="1" x14ac:dyDescent="0.3">
      <c r="A61" s="445" t="str">
        <f>A$5</f>
        <v>Eiropas Reģionālās attīstības fonds</v>
      </c>
      <c r="B61" s="446" t="e">
        <f>(B68*$L$58)*$W$19-B65</f>
        <v>#DIV/0!</v>
      </c>
      <c r="C61" s="446"/>
      <c r="D61" s="446" t="e">
        <f t="shared" ref="D61:P61" si="33">(D68*$L$58)*$W$19-D65</f>
        <v>#DIV/0!</v>
      </c>
      <c r="E61" s="446"/>
      <c r="F61" s="446" t="e">
        <f t="shared" si="33"/>
        <v>#DIV/0!</v>
      </c>
      <c r="G61" s="446"/>
      <c r="H61" s="446" t="e">
        <f t="shared" si="33"/>
        <v>#DIV/0!</v>
      </c>
      <c r="I61" s="446"/>
      <c r="J61" s="446" t="e">
        <f t="shared" si="33"/>
        <v>#DIV/0!</v>
      </c>
      <c r="K61" s="446"/>
      <c r="L61" s="446" t="e">
        <f t="shared" si="33"/>
        <v>#DIV/0!</v>
      </c>
      <c r="M61" s="446"/>
      <c r="N61" s="446" t="e">
        <f t="shared" si="33"/>
        <v>#DIV/0!</v>
      </c>
      <c r="O61" s="446"/>
      <c r="P61" s="446" t="e">
        <f t="shared" si="33"/>
        <v>#DIV/0!</v>
      </c>
      <c r="Q61" s="446"/>
      <c r="R61" s="446" t="e">
        <f t="shared" ref="R61" si="34">(R68*$L$58-R65)*$W$19</f>
        <v>#DIV/0!</v>
      </c>
      <c r="S61" s="446"/>
      <c r="T61" s="413" t="e">
        <f t="shared" ref="T61:T67" si="35">SUM(B61:R61)</f>
        <v>#DIV/0!</v>
      </c>
      <c r="U61" s="414" t="e">
        <f>T61/$T$68</f>
        <v>#DIV/0!</v>
      </c>
    </row>
    <row r="62" spans="1:23" ht="12.75" hidden="1" customHeight="1" x14ac:dyDescent="0.3">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5"/>
        <v>0</v>
      </c>
      <c r="U62" s="414" t="e">
        <f t="shared" ref="U62:U68" si="36">T62/$T$68</f>
        <v>#DIV/0!</v>
      </c>
    </row>
    <row r="63" spans="1:23" ht="12.75" hidden="1" customHeight="1" x14ac:dyDescent="0.3">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5"/>
        <v>0</v>
      </c>
      <c r="U63" s="414" t="e">
        <f t="shared" si="36"/>
        <v>#DIV/0!</v>
      </c>
    </row>
    <row r="64" spans="1:23" ht="12.75" hidden="1" customHeight="1" x14ac:dyDescent="0.3">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5"/>
        <v>0</v>
      </c>
      <c r="U64" s="414" t="e">
        <f t="shared" si="36"/>
        <v>#DIV/0!</v>
      </c>
    </row>
    <row r="65" spans="1:23" s="3" customFormat="1" ht="12.75" hidden="1" customHeight="1" x14ac:dyDescent="0.3">
      <c r="A65" s="415" t="str">
        <f>A$9</f>
        <v xml:space="preserve">Elastības finansējuma apjoms </v>
      </c>
      <c r="B65" s="447" t="e">
        <f>B68*$W$20*$L$58</f>
        <v>#DIV/0!</v>
      </c>
      <c r="C65" s="447"/>
      <c r="D65" s="447" t="e">
        <f t="shared" ref="D65:R65" si="37">D68*$W$20*$L$58</f>
        <v>#DIV/0!</v>
      </c>
      <c r="E65" s="447"/>
      <c r="F65" s="447" t="e">
        <f t="shared" si="37"/>
        <v>#DIV/0!</v>
      </c>
      <c r="G65" s="447"/>
      <c r="H65" s="447" t="e">
        <f t="shared" si="37"/>
        <v>#DIV/0!</v>
      </c>
      <c r="I65" s="447"/>
      <c r="J65" s="447" t="e">
        <f t="shared" si="37"/>
        <v>#DIV/0!</v>
      </c>
      <c r="K65" s="447"/>
      <c r="L65" s="447" t="e">
        <f t="shared" si="37"/>
        <v>#DIV/0!</v>
      </c>
      <c r="M65" s="447"/>
      <c r="N65" s="447" t="e">
        <f t="shared" si="37"/>
        <v>#DIV/0!</v>
      </c>
      <c r="O65" s="447"/>
      <c r="P65" s="447" t="e">
        <f t="shared" si="37"/>
        <v>#DIV/0!</v>
      </c>
      <c r="Q65" s="447"/>
      <c r="R65" s="447" t="e">
        <f t="shared" si="37"/>
        <v>#DIV/0!</v>
      </c>
      <c r="S65" s="447"/>
      <c r="T65" s="413" t="e">
        <f t="shared" si="35"/>
        <v>#DIV/0!</v>
      </c>
      <c r="U65" s="414" t="e">
        <f t="shared" si="36"/>
        <v>#DIV/0!</v>
      </c>
    </row>
    <row r="66" spans="1:23" ht="12.75" hidden="1" customHeight="1" x14ac:dyDescent="0.3">
      <c r="A66" s="416" t="str">
        <f>A$10</f>
        <v>Publiskās attiecināmās izmaksas</v>
      </c>
      <c r="B66" s="314" t="e">
        <f>SUM(B61:B65)</f>
        <v>#DIV/0!</v>
      </c>
      <c r="C66" s="314"/>
      <c r="D66" s="314" t="e">
        <f>SUM(D61:D65)</f>
        <v>#DIV/0!</v>
      </c>
      <c r="E66" s="314"/>
      <c r="F66" s="314" t="e">
        <f t="shared" ref="F66:R66" si="38">SUM(F61:F65)</f>
        <v>#DIV/0!</v>
      </c>
      <c r="G66" s="314"/>
      <c r="H66" s="314" t="e">
        <f t="shared" si="38"/>
        <v>#DIV/0!</v>
      </c>
      <c r="I66" s="314"/>
      <c r="J66" s="314" t="e">
        <f t="shared" si="38"/>
        <v>#DIV/0!</v>
      </c>
      <c r="K66" s="314"/>
      <c r="L66" s="314" t="e">
        <f t="shared" si="38"/>
        <v>#DIV/0!</v>
      </c>
      <c r="M66" s="314"/>
      <c r="N66" s="314" t="e">
        <f t="shared" si="38"/>
        <v>#DIV/0!</v>
      </c>
      <c r="O66" s="314"/>
      <c r="P66" s="314" t="e">
        <f t="shared" si="38"/>
        <v>#DIV/0!</v>
      </c>
      <c r="Q66" s="314"/>
      <c r="R66" s="314" t="e">
        <f t="shared" si="38"/>
        <v>#DIV/0!</v>
      </c>
      <c r="S66" s="314"/>
      <c r="T66" s="417" t="e">
        <f>SUM(B66:R66)</f>
        <v>#DIV/0!</v>
      </c>
      <c r="U66" s="414" t="e">
        <f t="shared" si="36"/>
        <v>#DIV/0!</v>
      </c>
    </row>
    <row r="67" spans="1:23" ht="12.75" hidden="1" customHeight="1" x14ac:dyDescent="0.3">
      <c r="A67" s="415" t="str">
        <f>A$11</f>
        <v>Privātās attiecināmās izmaksas</v>
      </c>
      <c r="B67" s="447" t="e">
        <f>B68-B66</f>
        <v>#DIV/0!</v>
      </c>
      <c r="C67" s="447"/>
      <c r="D67" s="447" t="e">
        <f t="shared" ref="D67:R67" si="39">D68-D66</f>
        <v>#DIV/0!</v>
      </c>
      <c r="E67" s="447"/>
      <c r="F67" s="447" t="e">
        <f t="shared" si="39"/>
        <v>#DIV/0!</v>
      </c>
      <c r="G67" s="447"/>
      <c r="H67" s="447" t="e">
        <f t="shared" si="39"/>
        <v>#DIV/0!</v>
      </c>
      <c r="I67" s="447"/>
      <c r="J67" s="447" t="e">
        <f t="shared" si="39"/>
        <v>#DIV/0!</v>
      </c>
      <c r="K67" s="447"/>
      <c r="L67" s="447" t="e">
        <f t="shared" si="39"/>
        <v>#DIV/0!</v>
      </c>
      <c r="M67" s="447"/>
      <c r="N67" s="447" t="e">
        <f t="shared" si="39"/>
        <v>#DIV/0!</v>
      </c>
      <c r="O67" s="447"/>
      <c r="P67" s="447" t="e">
        <f t="shared" si="39"/>
        <v>#DIV/0!</v>
      </c>
      <c r="Q67" s="447"/>
      <c r="R67" s="447" t="e">
        <f t="shared" si="39"/>
        <v>#DIV/0!</v>
      </c>
      <c r="S67" s="447"/>
      <c r="T67" s="413" t="e">
        <f t="shared" si="35"/>
        <v>#DIV/0!</v>
      </c>
      <c r="U67" s="414" t="e">
        <f t="shared" si="36"/>
        <v>#DIV/0!</v>
      </c>
    </row>
    <row r="68" spans="1:23" ht="12.75" hidden="1" customHeight="1" x14ac:dyDescent="0.3">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6"/>
        <v>#DIV/0!</v>
      </c>
    </row>
    <row r="69" spans="1:23" ht="12.75" hidden="1" customHeight="1" x14ac:dyDescent="0.3">
      <c r="A69" s="415" t="str">
        <f>A$13</f>
        <v>Publiskās ārpusprojekta izmaksas</v>
      </c>
      <c r="B69" s="449"/>
      <c r="C69" s="449"/>
      <c r="D69" s="449"/>
      <c r="E69" s="449"/>
      <c r="F69" s="449"/>
      <c r="G69" s="449"/>
      <c r="H69" s="449"/>
      <c r="I69" s="449"/>
      <c r="J69" s="449"/>
      <c r="K69" s="449"/>
      <c r="L69" s="449"/>
      <c r="M69" s="449"/>
      <c r="N69" s="449"/>
      <c r="O69" s="449"/>
      <c r="P69" s="449"/>
      <c r="Q69" s="449"/>
      <c r="R69" s="449"/>
      <c r="S69" s="449"/>
      <c r="T69" s="413">
        <f t="shared" ref="T69:T71" si="40">SUM(B69:R69)</f>
        <v>0</v>
      </c>
      <c r="U69" s="448" t="s">
        <v>317</v>
      </c>
    </row>
    <row r="70" spans="1:23" ht="12.75" hidden="1" customHeight="1" x14ac:dyDescent="0.3">
      <c r="A70" s="415" t="str">
        <f>A$14</f>
        <v>Privātās ārpusprojekta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40"/>
        <v>0</v>
      </c>
      <c r="U70" s="448" t="s">
        <v>317</v>
      </c>
    </row>
    <row r="71" spans="1:23" ht="12.75" hidden="1" customHeight="1" x14ac:dyDescent="0.3">
      <c r="A71" s="416" t="str">
        <f>A$15</f>
        <v>Ārpusprojekta izmaksas kopā</v>
      </c>
      <c r="B71" s="314">
        <f>SUM(B69:B70)</f>
        <v>0</v>
      </c>
      <c r="C71" s="314"/>
      <c r="D71" s="314">
        <f t="shared" ref="D71:R71" si="41">SUM(D69:D70)</f>
        <v>0</v>
      </c>
      <c r="E71" s="314"/>
      <c r="F71" s="314">
        <f t="shared" si="41"/>
        <v>0</v>
      </c>
      <c r="G71" s="314"/>
      <c r="H71" s="314">
        <f t="shared" si="41"/>
        <v>0</v>
      </c>
      <c r="I71" s="314"/>
      <c r="J71" s="314">
        <f t="shared" si="41"/>
        <v>0</v>
      </c>
      <c r="K71" s="314"/>
      <c r="L71" s="314">
        <f t="shared" si="41"/>
        <v>0</v>
      </c>
      <c r="M71" s="314"/>
      <c r="N71" s="314">
        <f t="shared" si="41"/>
        <v>0</v>
      </c>
      <c r="O71" s="314"/>
      <c r="P71" s="314">
        <f t="shared" si="41"/>
        <v>0</v>
      </c>
      <c r="Q71" s="314"/>
      <c r="R71" s="314">
        <f t="shared" si="41"/>
        <v>0</v>
      </c>
      <c r="S71" s="314"/>
      <c r="T71" s="417">
        <f t="shared" si="40"/>
        <v>0</v>
      </c>
      <c r="U71" s="448" t="s">
        <v>317</v>
      </c>
    </row>
    <row r="72" spans="1:23" ht="12.75" hidden="1" customHeight="1" x14ac:dyDescent="0.3">
      <c r="A72" s="421" t="str">
        <f>A$16</f>
        <v>Kopējās izmaksas</v>
      </c>
      <c r="B72" s="422">
        <f>B68+B71</f>
        <v>0</v>
      </c>
      <c r="C72" s="422"/>
      <c r="D72" s="422">
        <f t="shared" ref="D72:R72" si="42">D68+D71</f>
        <v>0</v>
      </c>
      <c r="E72" s="422"/>
      <c r="F72" s="422">
        <f t="shared" si="42"/>
        <v>0</v>
      </c>
      <c r="G72" s="422"/>
      <c r="H72" s="422">
        <f t="shared" si="42"/>
        <v>0</v>
      </c>
      <c r="I72" s="422"/>
      <c r="J72" s="422">
        <f t="shared" si="42"/>
        <v>0</v>
      </c>
      <c r="K72" s="422"/>
      <c r="L72" s="422">
        <f t="shared" si="42"/>
        <v>0</v>
      </c>
      <c r="M72" s="422"/>
      <c r="N72" s="422">
        <f t="shared" si="42"/>
        <v>0</v>
      </c>
      <c r="O72" s="422"/>
      <c r="P72" s="422">
        <f t="shared" si="42"/>
        <v>0</v>
      </c>
      <c r="Q72" s="422"/>
      <c r="R72" s="422">
        <f t="shared" si="42"/>
        <v>0</v>
      </c>
      <c r="S72" s="422"/>
      <c r="T72" s="417">
        <f>SUM(B72:R72)</f>
        <v>0</v>
      </c>
      <c r="U72" s="448" t="s">
        <v>317</v>
      </c>
    </row>
    <row r="73" spans="1:23" ht="12.75" hidden="1" customHeight="1" x14ac:dyDescent="0.3">
      <c r="A73" s="435"/>
      <c r="B73" s="435"/>
      <c r="C73" s="435"/>
      <c r="D73" s="435"/>
      <c r="E73" s="435"/>
      <c r="F73" s="435"/>
      <c r="G73" s="435"/>
      <c r="H73" s="435"/>
      <c r="I73" s="435"/>
      <c r="J73" s="435"/>
      <c r="K73" s="435"/>
      <c r="L73" s="435"/>
      <c r="M73" s="435"/>
      <c r="N73" s="435"/>
      <c r="O73" s="435"/>
      <c r="P73" s="435"/>
      <c r="Q73" s="435"/>
      <c r="R73" s="435"/>
      <c r="S73" s="435"/>
      <c r="T73" s="435"/>
      <c r="U73" s="435"/>
    </row>
    <row r="74" spans="1:23" ht="24" hidden="1" customHeight="1" x14ac:dyDescent="0.3">
      <c r="A74" s="437" t="s">
        <v>99</v>
      </c>
      <c r="B74" s="438" t="str">
        <f>'Dati par projektu'!$C$4</f>
        <v>Latvijas valsts ceļi</v>
      </c>
      <c r="C74" s="439"/>
      <c r="D74" s="439"/>
      <c r="E74" s="439"/>
      <c r="F74" s="438" t="str">
        <f>'Dati par projektu'!$C$5</f>
        <v>Kapitālsabiedrība</v>
      </c>
      <c r="G74" s="439"/>
      <c r="H74" s="440"/>
      <c r="I74" s="439"/>
      <c r="J74" s="440" t="s">
        <v>324</v>
      </c>
      <c r="K74" s="439"/>
      <c r="L74" s="442">
        <f>'1.1.C. Iesniedzējs'!C24</f>
        <v>0.85</v>
      </c>
      <c r="M74" s="439"/>
      <c r="N74" s="443" t="s">
        <v>328</v>
      </c>
      <c r="O74" s="439"/>
      <c r="P74" s="440"/>
      <c r="Q74" s="439"/>
      <c r="R74" s="440"/>
      <c r="S74" s="439"/>
      <c r="T74" s="440"/>
      <c r="U74" s="440"/>
      <c r="W74" s="4">
        <f>IF(F74=Dati!$J$3,1,IF(F74=Dati!$J$4,2,IF(F74=Dati!$J$5,3,0)))</f>
        <v>3</v>
      </c>
    </row>
    <row r="75" spans="1:23" hidden="1" x14ac:dyDescent="0.3">
      <c r="A75" s="409" t="s">
        <v>309</v>
      </c>
      <c r="B75" s="410">
        <f>B$3</f>
        <v>2024</v>
      </c>
      <c r="C75" s="410"/>
      <c r="D75" s="410">
        <f>D$3</f>
        <v>2025</v>
      </c>
      <c r="E75" s="410"/>
      <c r="F75" s="410">
        <f>F$3</f>
        <v>2026</v>
      </c>
      <c r="G75" s="410"/>
      <c r="H75" s="410">
        <f>H$3</f>
        <v>2027</v>
      </c>
      <c r="I75" s="410"/>
      <c r="J75" s="410">
        <f>J$3</f>
        <v>2028</v>
      </c>
      <c r="K75" s="410"/>
      <c r="L75" s="410">
        <f>L$3</f>
        <v>2029</v>
      </c>
      <c r="M75" s="410"/>
      <c r="N75" s="410" t="str">
        <f>N$3</f>
        <v>X</v>
      </c>
      <c r="O75" s="410"/>
      <c r="P75" s="410" t="str">
        <f>P$3</f>
        <v>X</v>
      </c>
      <c r="Q75" s="410"/>
      <c r="R75" s="410" t="str">
        <f>R$3</f>
        <v>X</v>
      </c>
      <c r="S75" s="410"/>
      <c r="T75" s="410"/>
      <c r="U75" s="410"/>
    </row>
    <row r="76" spans="1:23" hidden="1" x14ac:dyDescent="0.3">
      <c r="A76" s="444"/>
      <c r="B76" s="411" t="s">
        <v>310</v>
      </c>
      <c r="C76" s="411"/>
      <c r="D76" s="411" t="s">
        <v>310</v>
      </c>
      <c r="E76" s="411"/>
      <c r="F76" s="411" t="s">
        <v>310</v>
      </c>
      <c r="G76" s="411"/>
      <c r="H76" s="411" t="s">
        <v>310</v>
      </c>
      <c r="I76" s="411"/>
      <c r="J76" s="411" t="s">
        <v>310</v>
      </c>
      <c r="K76" s="411"/>
      <c r="L76" s="411" t="s">
        <v>310</v>
      </c>
      <c r="M76" s="411"/>
      <c r="N76" s="411" t="s">
        <v>310</v>
      </c>
      <c r="O76" s="411"/>
      <c r="P76" s="411" t="s">
        <v>310</v>
      </c>
      <c r="Q76" s="411"/>
      <c r="R76" s="411" t="s">
        <v>310</v>
      </c>
      <c r="S76" s="411"/>
      <c r="T76" s="411" t="s">
        <v>190</v>
      </c>
      <c r="U76" s="411" t="s">
        <v>134</v>
      </c>
    </row>
    <row r="77" spans="1:23" ht="12.75" hidden="1" customHeight="1" x14ac:dyDescent="0.3">
      <c r="A77" s="445" t="str">
        <f>A$5</f>
        <v>Eiropas Reģionālās attīstības fonds</v>
      </c>
      <c r="B77" s="446" t="e">
        <f>(B84*$L$74)*$W$19-B81</f>
        <v>#DIV/0!</v>
      </c>
      <c r="C77" s="446"/>
      <c r="D77" s="446" t="e">
        <f t="shared" ref="D77:P77" si="43">(D84*$L$74)*$W$19-D81</f>
        <v>#DIV/0!</v>
      </c>
      <c r="E77" s="446"/>
      <c r="F77" s="446" t="e">
        <f t="shared" si="43"/>
        <v>#DIV/0!</v>
      </c>
      <c r="G77" s="446"/>
      <c r="H77" s="446" t="e">
        <f t="shared" si="43"/>
        <v>#DIV/0!</v>
      </c>
      <c r="I77" s="446"/>
      <c r="J77" s="446" t="e">
        <f t="shared" si="43"/>
        <v>#DIV/0!</v>
      </c>
      <c r="K77" s="446"/>
      <c r="L77" s="446" t="e">
        <f t="shared" si="43"/>
        <v>#DIV/0!</v>
      </c>
      <c r="M77" s="446"/>
      <c r="N77" s="446" t="e">
        <f t="shared" si="43"/>
        <v>#DIV/0!</v>
      </c>
      <c r="O77" s="446"/>
      <c r="P77" s="446" t="e">
        <f t="shared" si="43"/>
        <v>#DIV/0!</v>
      </c>
      <c r="Q77" s="446"/>
      <c r="R77" s="446" t="e">
        <f t="shared" ref="R77" si="44">(R84*$L$74-R81)*$W$19</f>
        <v>#DIV/0!</v>
      </c>
      <c r="S77" s="446"/>
      <c r="T77" s="413" t="e">
        <f t="shared" ref="T77:T83" si="45">SUM(B77:R77)</f>
        <v>#DIV/0!</v>
      </c>
      <c r="U77" s="414" t="e">
        <f>T77/$T$84</f>
        <v>#DIV/0!</v>
      </c>
    </row>
    <row r="78" spans="1:23" ht="12.75" hidden="1" customHeight="1" x14ac:dyDescent="0.3">
      <c r="A78" s="415" t="str">
        <f>A$6</f>
        <v>Attiecināmais valsts budžeta finansējums</v>
      </c>
      <c r="B78" s="446">
        <f>IF($W74=2,B84-B77,0)</f>
        <v>0</v>
      </c>
      <c r="C78" s="446"/>
      <c r="D78" s="446">
        <f t="shared" ref="D78:R78" si="46">IF($W74=2,D84-D77,0)</f>
        <v>0</v>
      </c>
      <c r="E78" s="446"/>
      <c r="F78" s="446">
        <f t="shared" si="46"/>
        <v>0</v>
      </c>
      <c r="G78" s="446"/>
      <c r="H78" s="446">
        <f t="shared" si="46"/>
        <v>0</v>
      </c>
      <c r="I78" s="446"/>
      <c r="J78" s="446">
        <f t="shared" si="46"/>
        <v>0</v>
      </c>
      <c r="K78" s="446"/>
      <c r="L78" s="446">
        <f t="shared" si="46"/>
        <v>0</v>
      </c>
      <c r="M78" s="446"/>
      <c r="N78" s="446">
        <f t="shared" si="46"/>
        <v>0</v>
      </c>
      <c r="O78" s="446"/>
      <c r="P78" s="446">
        <f t="shared" si="46"/>
        <v>0</v>
      </c>
      <c r="Q78" s="446"/>
      <c r="R78" s="446">
        <f t="shared" si="46"/>
        <v>0</v>
      </c>
      <c r="S78" s="446"/>
      <c r="T78" s="413">
        <f t="shared" si="45"/>
        <v>0</v>
      </c>
      <c r="U78" s="414" t="e">
        <f t="shared" ref="U78:U84" si="47">T78/$T$84</f>
        <v>#DIV/0!</v>
      </c>
    </row>
    <row r="79" spans="1:23" ht="12.75" hidden="1" customHeight="1" x14ac:dyDescent="0.3">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45"/>
        <v>0</v>
      </c>
      <c r="U79" s="414" t="e">
        <f t="shared" si="47"/>
        <v>#DIV/0!</v>
      </c>
    </row>
    <row r="80" spans="1:23" ht="12.75" hidden="1" customHeight="1" x14ac:dyDescent="0.3">
      <c r="A80" s="415" t="str">
        <f>A$8</f>
        <v>Pašvaldības finansējums</v>
      </c>
      <c r="B80" s="447">
        <f>IF($W74=1,B84-B77-B79-B83-B81,0)</f>
        <v>0</v>
      </c>
      <c r="C80" s="447"/>
      <c r="D80" s="447">
        <f t="shared" ref="D80:R80" si="48">IF($W74=1,D84-D77-D79-D83-D81,0)</f>
        <v>0</v>
      </c>
      <c r="E80" s="447"/>
      <c r="F80" s="447">
        <f t="shared" si="48"/>
        <v>0</v>
      </c>
      <c r="G80" s="447"/>
      <c r="H80" s="447">
        <f t="shared" si="48"/>
        <v>0</v>
      </c>
      <c r="I80" s="447"/>
      <c r="J80" s="447">
        <f t="shared" si="48"/>
        <v>0</v>
      </c>
      <c r="K80" s="447"/>
      <c r="L80" s="447">
        <f t="shared" si="48"/>
        <v>0</v>
      </c>
      <c r="M80" s="447"/>
      <c r="N80" s="447">
        <f t="shared" si="48"/>
        <v>0</v>
      </c>
      <c r="O80" s="447"/>
      <c r="P80" s="447">
        <f t="shared" si="48"/>
        <v>0</v>
      </c>
      <c r="Q80" s="447"/>
      <c r="R80" s="447">
        <f t="shared" si="48"/>
        <v>0</v>
      </c>
      <c r="S80" s="447"/>
      <c r="T80" s="413">
        <f t="shared" si="45"/>
        <v>0</v>
      </c>
      <c r="U80" s="414" t="e">
        <f t="shared" si="47"/>
        <v>#DIV/0!</v>
      </c>
    </row>
    <row r="81" spans="1:23" s="3" customFormat="1" ht="12.75" hidden="1" customHeight="1" x14ac:dyDescent="0.3">
      <c r="A81" s="415" t="str">
        <f>A$9</f>
        <v xml:space="preserve">Elastības finansējuma apjoms </v>
      </c>
      <c r="B81" s="447" t="e">
        <f>B84*$W$20*$L$74</f>
        <v>#DIV/0!</v>
      </c>
      <c r="C81" s="447"/>
      <c r="D81" s="447" t="e">
        <f t="shared" ref="D81:R81" si="49">D84*$W$20*$L$74</f>
        <v>#DIV/0!</v>
      </c>
      <c r="E81" s="447"/>
      <c r="F81" s="447" t="e">
        <f t="shared" si="49"/>
        <v>#DIV/0!</v>
      </c>
      <c r="G81" s="447"/>
      <c r="H81" s="447" t="e">
        <f t="shared" si="49"/>
        <v>#DIV/0!</v>
      </c>
      <c r="I81" s="447"/>
      <c r="J81" s="447" t="e">
        <f t="shared" si="49"/>
        <v>#DIV/0!</v>
      </c>
      <c r="K81" s="447"/>
      <c r="L81" s="447" t="e">
        <f t="shared" si="49"/>
        <v>#DIV/0!</v>
      </c>
      <c r="M81" s="447"/>
      <c r="N81" s="447" t="e">
        <f t="shared" si="49"/>
        <v>#DIV/0!</v>
      </c>
      <c r="O81" s="447"/>
      <c r="P81" s="447" t="e">
        <f t="shared" si="49"/>
        <v>#DIV/0!</v>
      </c>
      <c r="Q81" s="447"/>
      <c r="R81" s="447" t="e">
        <f t="shared" si="49"/>
        <v>#DIV/0!</v>
      </c>
      <c r="S81" s="447"/>
      <c r="T81" s="413" t="e">
        <f t="shared" si="45"/>
        <v>#DIV/0!</v>
      </c>
      <c r="U81" s="414" t="e">
        <f t="shared" si="47"/>
        <v>#DIV/0!</v>
      </c>
    </row>
    <row r="82" spans="1:23" ht="12.75" hidden="1" customHeight="1" x14ac:dyDescent="0.3">
      <c r="A82" s="416" t="str">
        <f>A$10</f>
        <v>Publiskās attiecināmās izmaksas</v>
      </c>
      <c r="B82" s="314" t="e">
        <f>SUM(B77:B81)</f>
        <v>#DIV/0!</v>
      </c>
      <c r="C82" s="314"/>
      <c r="D82" s="314" t="e">
        <f t="shared" ref="D82:R82" si="50">SUM(D77:D81)</f>
        <v>#DIV/0!</v>
      </c>
      <c r="E82" s="314"/>
      <c r="F82" s="314" t="e">
        <f t="shared" si="50"/>
        <v>#DIV/0!</v>
      </c>
      <c r="G82" s="314"/>
      <c r="H82" s="314" t="e">
        <f t="shared" si="50"/>
        <v>#DIV/0!</v>
      </c>
      <c r="I82" s="314"/>
      <c r="J82" s="314" t="e">
        <f t="shared" si="50"/>
        <v>#DIV/0!</v>
      </c>
      <c r="K82" s="314"/>
      <c r="L82" s="314" t="e">
        <f t="shared" si="50"/>
        <v>#DIV/0!</v>
      </c>
      <c r="M82" s="314"/>
      <c r="N82" s="314" t="e">
        <f t="shared" si="50"/>
        <v>#DIV/0!</v>
      </c>
      <c r="O82" s="314"/>
      <c r="P82" s="314" t="e">
        <f t="shared" si="50"/>
        <v>#DIV/0!</v>
      </c>
      <c r="Q82" s="314"/>
      <c r="R82" s="314" t="e">
        <f t="shared" si="50"/>
        <v>#DIV/0!</v>
      </c>
      <c r="S82" s="314"/>
      <c r="T82" s="417" t="e">
        <f t="shared" si="45"/>
        <v>#DIV/0!</v>
      </c>
      <c r="U82" s="414" t="e">
        <f t="shared" si="47"/>
        <v>#DIV/0!</v>
      </c>
    </row>
    <row r="83" spans="1:23" ht="12.75" hidden="1" customHeight="1" x14ac:dyDescent="0.3">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45"/>
        <v>0</v>
      </c>
      <c r="U83" s="414" t="e">
        <f t="shared" si="47"/>
        <v>#DIV/0!</v>
      </c>
    </row>
    <row r="84" spans="1:23" ht="12.75" hidden="1" customHeight="1" x14ac:dyDescent="0.3">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47"/>
        <v>#DIV/0!</v>
      </c>
    </row>
    <row r="85" spans="1:23" ht="12.75" hidden="1" customHeight="1" x14ac:dyDescent="0.3">
      <c r="A85" s="415" t="str">
        <f>A$13</f>
        <v>Publiskās ārpusprojekta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51">SUM(B85:R85)</f>
        <v>0</v>
      </c>
      <c r="U85" s="448" t="s">
        <v>317</v>
      </c>
    </row>
    <row r="86" spans="1:23" ht="12.75" hidden="1" customHeight="1" x14ac:dyDescent="0.3">
      <c r="A86" s="415" t="str">
        <f>A$14</f>
        <v>Privātās ārpusprojekta izmaksas</v>
      </c>
      <c r="B86" s="447">
        <f>IF($W74=3,IF(B23=2,'1.1.C. Iesniedzējs'!I25,'1.1.C. Iesniedzējs'!I25*B23),0)</f>
        <v>0</v>
      </c>
      <c r="C86" s="447"/>
      <c r="D86" s="447">
        <f>IF($W74=3,IF(D23=2,'1.1.C. Iesniedzējs'!K25+'1.1.C. Iesniedzējs'!I25,'1.1.C. Iesniedzējs'!K25*D23),0)</f>
        <v>0</v>
      </c>
      <c r="E86" s="447"/>
      <c r="F86" s="447">
        <f>IF($W74=3,IF(F23=2,'1.1.C. Iesniedzējs'!M25+'1.1.C. Iesniedzējs'!K25+'1.1.C. Iesniedzējs'!I25,'1.1.C. Iesniedzējs'!M25*F23),0)</f>
        <v>0</v>
      </c>
      <c r="G86" s="447"/>
      <c r="H86" s="447">
        <f>IF($W74=3,IF(H23=2,'1.1.C. Iesniedzējs'!O25+'1.1.C. Iesniedzējs'!M25+'1.1.C. Iesniedzējs'!K25+'1.1.C. Iesniedzējs'!I25,'1.1.C. Iesniedzējs'!O25*H23),0)</f>
        <v>0</v>
      </c>
      <c r="I86" s="447"/>
      <c r="J86" s="447">
        <f>IF($W74=3,IF(J23=2,'1.1.C. Iesniedzējs'!Q25,'1.1.C. Iesniedzējs'!Q25*J23),0)</f>
        <v>0</v>
      </c>
      <c r="K86" s="447"/>
      <c r="L86" s="447">
        <f>IF($W74=3,IF(L23=2,'1.1.C. Iesniedzējs'!S25,'1.1.C. Iesniedzējs'!S25*L23),0)</f>
        <v>0</v>
      </c>
      <c r="M86" s="447"/>
      <c r="N86" s="447">
        <f>IF($W74=3,IF(N23=2,'1.1.C. Iesniedzējs'!U25,'1.1.C. Iesniedzējs'!U25*N23),0)</f>
        <v>0</v>
      </c>
      <c r="O86" s="447"/>
      <c r="P86" s="447">
        <f>IF($W74=3,IF(P23=2,'1.1.C. Iesniedzējs'!W25,'1.1.C. Iesniedzējs'!W25*P23),0)</f>
        <v>0</v>
      </c>
      <c r="Q86" s="447"/>
      <c r="R86" s="447">
        <f>IF($W74=3,IF(R23=2,'1.1.C. Iesniedzējs'!Y25,'1.1.C. Iesniedzējs'!Y25*R23),0)</f>
        <v>0</v>
      </c>
      <c r="S86" s="447"/>
      <c r="T86" s="413">
        <f t="shared" si="51"/>
        <v>0</v>
      </c>
      <c r="U86" s="448" t="s">
        <v>317</v>
      </c>
    </row>
    <row r="87" spans="1:23" ht="12.75" hidden="1" customHeight="1" x14ac:dyDescent="0.3">
      <c r="A87" s="416" t="str">
        <f>A$15</f>
        <v>Ārpusprojekta izmaksas kopā</v>
      </c>
      <c r="B87" s="314">
        <f>SUM(B85:B86)</f>
        <v>0</v>
      </c>
      <c r="C87" s="314"/>
      <c r="D87" s="314">
        <f t="shared" ref="D87:R87" si="52">SUM(D84:D86)</f>
        <v>0</v>
      </c>
      <c r="E87" s="314"/>
      <c r="F87" s="314">
        <f t="shared" si="52"/>
        <v>0</v>
      </c>
      <c r="G87" s="314"/>
      <c r="H87" s="314">
        <f t="shared" si="52"/>
        <v>0</v>
      </c>
      <c r="I87" s="314"/>
      <c r="J87" s="314">
        <f t="shared" si="52"/>
        <v>0</v>
      </c>
      <c r="K87" s="314"/>
      <c r="L87" s="314">
        <f t="shared" si="52"/>
        <v>0</v>
      </c>
      <c r="M87" s="314"/>
      <c r="N87" s="314">
        <f t="shared" si="52"/>
        <v>0</v>
      </c>
      <c r="O87" s="314"/>
      <c r="P87" s="314">
        <f t="shared" si="52"/>
        <v>0</v>
      </c>
      <c r="Q87" s="314"/>
      <c r="R87" s="314">
        <f t="shared" si="52"/>
        <v>0</v>
      </c>
      <c r="S87" s="314"/>
      <c r="T87" s="417">
        <f t="shared" si="51"/>
        <v>0</v>
      </c>
      <c r="U87" s="448" t="s">
        <v>317</v>
      </c>
    </row>
    <row r="88" spans="1:23" ht="12.75" hidden="1" customHeight="1" x14ac:dyDescent="0.3">
      <c r="A88" s="421" t="str">
        <f>A$16</f>
        <v>Kopējās izmaksas</v>
      </c>
      <c r="B88" s="422">
        <f>B84+B87</f>
        <v>0</v>
      </c>
      <c r="C88" s="422"/>
      <c r="D88" s="422">
        <f t="shared" ref="D88:R88" si="53">D83+D87</f>
        <v>0</v>
      </c>
      <c r="E88" s="422"/>
      <c r="F88" s="422">
        <f t="shared" si="53"/>
        <v>0</v>
      </c>
      <c r="G88" s="422"/>
      <c r="H88" s="422">
        <f t="shared" si="53"/>
        <v>0</v>
      </c>
      <c r="I88" s="422"/>
      <c r="J88" s="422">
        <f t="shared" si="53"/>
        <v>0</v>
      </c>
      <c r="K88" s="422"/>
      <c r="L88" s="422">
        <f t="shared" si="53"/>
        <v>0</v>
      </c>
      <c r="M88" s="422"/>
      <c r="N88" s="422">
        <f t="shared" si="53"/>
        <v>0</v>
      </c>
      <c r="O88" s="422"/>
      <c r="P88" s="422">
        <f t="shared" si="53"/>
        <v>0</v>
      </c>
      <c r="Q88" s="422"/>
      <c r="R88" s="422">
        <f t="shared" si="53"/>
        <v>0</v>
      </c>
      <c r="S88" s="422"/>
      <c r="T88" s="417">
        <f>SUM(B88:R88)</f>
        <v>0</v>
      </c>
      <c r="U88" s="448" t="s">
        <v>317</v>
      </c>
    </row>
    <row r="89" spans="1:23" ht="12.75" hidden="1" customHeight="1" x14ac:dyDescent="0.3">
      <c r="A89" s="435"/>
      <c r="B89" s="435"/>
      <c r="C89" s="435"/>
      <c r="D89" s="435"/>
      <c r="E89" s="435"/>
      <c r="F89" s="435"/>
      <c r="G89" s="435"/>
      <c r="H89" s="435"/>
      <c r="I89" s="435"/>
      <c r="J89" s="435"/>
      <c r="K89" s="435"/>
      <c r="L89" s="435"/>
      <c r="M89" s="435"/>
      <c r="N89" s="435"/>
      <c r="O89" s="435"/>
      <c r="P89" s="435"/>
      <c r="Q89" s="435"/>
      <c r="R89" s="435"/>
      <c r="S89" s="435"/>
      <c r="T89" s="435"/>
      <c r="U89" s="435"/>
    </row>
    <row r="90" spans="1:23" ht="24" hidden="1" customHeight="1" x14ac:dyDescent="0.3">
      <c r="A90" s="450" t="s">
        <v>329</v>
      </c>
      <c r="B90" s="438">
        <f>'1.2.1.A. Partneris-1'!C3</f>
        <v>0</v>
      </c>
      <c r="C90" s="439"/>
      <c r="D90" s="439"/>
      <c r="E90" s="439"/>
      <c r="F90" s="438">
        <f>'1.2.1.A. Partneris-1'!H3</f>
        <v>0</v>
      </c>
      <c r="G90" s="439"/>
      <c r="H90" s="440"/>
      <c r="I90" s="439"/>
      <c r="J90" s="440" t="s">
        <v>324</v>
      </c>
      <c r="K90" s="439"/>
      <c r="L90" s="442">
        <f>'1.2.1.A. Partneris-1'!C24</f>
        <v>0.85</v>
      </c>
      <c r="M90" s="439"/>
      <c r="N90" s="443" t="s">
        <v>330</v>
      </c>
      <c r="O90" s="439"/>
      <c r="P90" s="440"/>
      <c r="Q90" s="439"/>
      <c r="R90" s="440"/>
      <c r="S90" s="439"/>
      <c r="T90" s="440"/>
      <c r="U90" s="440"/>
      <c r="W90" s="4">
        <f>IF(F90=Dati!$J$3,1,IF(F90=Dati!$J$4,2,IF(F90=Dati!$J$5,3,0)))</f>
        <v>0</v>
      </c>
    </row>
    <row r="91" spans="1:23" hidden="1" x14ac:dyDescent="0.3">
      <c r="A91" s="409" t="s">
        <v>309</v>
      </c>
      <c r="B91" s="410">
        <f>B$3</f>
        <v>2024</v>
      </c>
      <c r="C91" s="410"/>
      <c r="D91" s="410">
        <f>D$3</f>
        <v>2025</v>
      </c>
      <c r="E91" s="410"/>
      <c r="F91" s="410">
        <f>F$3</f>
        <v>2026</v>
      </c>
      <c r="G91" s="410"/>
      <c r="H91" s="410">
        <f>H$3</f>
        <v>2027</v>
      </c>
      <c r="I91" s="410"/>
      <c r="J91" s="410">
        <f>J$3</f>
        <v>2028</v>
      </c>
      <c r="K91" s="410"/>
      <c r="L91" s="410">
        <f>L$3</f>
        <v>2029</v>
      </c>
      <c r="M91" s="410"/>
      <c r="N91" s="410" t="str">
        <f>N$3</f>
        <v>X</v>
      </c>
      <c r="O91" s="410"/>
      <c r="P91" s="410" t="str">
        <f>P$3</f>
        <v>X</v>
      </c>
      <c r="Q91" s="410"/>
      <c r="R91" s="410" t="str">
        <f>R$3</f>
        <v>X</v>
      </c>
      <c r="S91" s="410"/>
      <c r="T91" s="410"/>
      <c r="U91" s="410"/>
    </row>
    <row r="92" spans="1:23" hidden="1" x14ac:dyDescent="0.3">
      <c r="A92" s="444"/>
      <c r="B92" s="411" t="s">
        <v>310</v>
      </c>
      <c r="C92" s="411"/>
      <c r="D92" s="411" t="s">
        <v>310</v>
      </c>
      <c r="E92" s="411"/>
      <c r="F92" s="411" t="s">
        <v>310</v>
      </c>
      <c r="G92" s="411"/>
      <c r="H92" s="411" t="s">
        <v>310</v>
      </c>
      <c r="I92" s="411"/>
      <c r="J92" s="411" t="s">
        <v>310</v>
      </c>
      <c r="K92" s="411"/>
      <c r="L92" s="411" t="s">
        <v>310</v>
      </c>
      <c r="M92" s="411"/>
      <c r="N92" s="411" t="s">
        <v>310</v>
      </c>
      <c r="O92" s="411"/>
      <c r="P92" s="411" t="s">
        <v>310</v>
      </c>
      <c r="Q92" s="411"/>
      <c r="R92" s="411" t="s">
        <v>310</v>
      </c>
      <c r="S92" s="411"/>
      <c r="T92" s="411" t="s">
        <v>190</v>
      </c>
      <c r="U92" s="411" t="s">
        <v>134</v>
      </c>
    </row>
    <row r="93" spans="1:23" ht="12.75" hidden="1" customHeight="1" x14ac:dyDescent="0.3">
      <c r="A93" s="445" t="str">
        <f>A$5</f>
        <v>Eiropas Reģionālās attīstības fonds</v>
      </c>
      <c r="B93" s="446" t="e">
        <f>(B100*$L$90)*$W$19-B97</f>
        <v>#DIV/0!</v>
      </c>
      <c r="C93" s="446"/>
      <c r="D93" s="446" t="e">
        <f t="shared" ref="D93:P93" si="54">(D100*$L$90)*$W$19-D97</f>
        <v>#DIV/0!</v>
      </c>
      <c r="E93" s="446"/>
      <c r="F93" s="446" t="e">
        <f t="shared" si="54"/>
        <v>#DIV/0!</v>
      </c>
      <c r="G93" s="446"/>
      <c r="H93" s="446" t="e">
        <f t="shared" si="54"/>
        <v>#DIV/0!</v>
      </c>
      <c r="I93" s="446"/>
      <c r="J93" s="446" t="e">
        <f t="shared" si="54"/>
        <v>#DIV/0!</v>
      </c>
      <c r="K93" s="446"/>
      <c r="L93" s="446" t="e">
        <f t="shared" si="54"/>
        <v>#DIV/0!</v>
      </c>
      <c r="M93" s="446"/>
      <c r="N93" s="446" t="e">
        <f t="shared" si="54"/>
        <v>#DIV/0!</v>
      </c>
      <c r="O93" s="446"/>
      <c r="P93" s="446" t="e">
        <f t="shared" si="54"/>
        <v>#DIV/0!</v>
      </c>
      <c r="Q93" s="446"/>
      <c r="R93" s="446" t="e">
        <f t="shared" ref="R93" si="55">(R100*$L$90-R97)*$W$19</f>
        <v>#DIV/0!</v>
      </c>
      <c r="S93" s="446"/>
      <c r="T93" s="413" t="e">
        <f t="shared" ref="T93:T100" si="56">SUM(B93:R93)</f>
        <v>#DIV/0!</v>
      </c>
      <c r="U93" s="414" t="e">
        <f>T93/$T$100</f>
        <v>#DIV/0!</v>
      </c>
    </row>
    <row r="94" spans="1:23" ht="12.75" hidden="1" customHeight="1" x14ac:dyDescent="0.3">
      <c r="A94" s="415" t="str">
        <f>A$6</f>
        <v>Attiecināmais valsts budžeta finansējums</v>
      </c>
      <c r="B94" s="446">
        <f>IF($W90=2,B100-B93-B97,0)</f>
        <v>0</v>
      </c>
      <c r="C94" s="446"/>
      <c r="D94" s="446">
        <f t="shared" ref="D94" si="57">IF($W90=2,D100-D93-D97,0)</f>
        <v>0</v>
      </c>
      <c r="E94" s="446"/>
      <c r="F94" s="446">
        <f t="shared" ref="F94" si="58">IF($W90=2,F100-F93-F97,0)</f>
        <v>0</v>
      </c>
      <c r="G94" s="446"/>
      <c r="H94" s="446">
        <f t="shared" ref="H94" si="59">IF($W90=2,H100-H93-H97,0)</f>
        <v>0</v>
      </c>
      <c r="I94" s="446"/>
      <c r="J94" s="446">
        <f t="shared" ref="J94" si="60">IF($W90=2,J100-J93-J97,0)</f>
        <v>0</v>
      </c>
      <c r="K94" s="446"/>
      <c r="L94" s="446">
        <f t="shared" ref="L94" si="61">IF($W90=2,L100-L93-L97,0)</f>
        <v>0</v>
      </c>
      <c r="M94" s="446"/>
      <c r="N94" s="446">
        <f t="shared" ref="N94" si="62">IF($W90=2,N100-N93-N97,0)</f>
        <v>0</v>
      </c>
      <c r="O94" s="446"/>
      <c r="P94" s="446">
        <f t="shared" ref="P94" si="63">IF($W90=2,P100-P93-P97,0)</f>
        <v>0</v>
      </c>
      <c r="Q94" s="446"/>
      <c r="R94" s="446">
        <f t="shared" ref="R94" si="64">IF($W90=2,R100-R93-R97,0)</f>
        <v>0</v>
      </c>
      <c r="S94" s="446"/>
      <c r="T94" s="413">
        <f t="shared" si="56"/>
        <v>0</v>
      </c>
      <c r="U94" s="414" t="e">
        <f t="shared" ref="U94:U100" si="65">T94/$T$100</f>
        <v>#DIV/0!</v>
      </c>
    </row>
    <row r="95" spans="1:23" ht="12.75" hidden="1" customHeight="1" x14ac:dyDescent="0.3">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56"/>
        <v>0</v>
      </c>
      <c r="U95" s="414" t="e">
        <f t="shared" si="65"/>
        <v>#DIV/0!</v>
      </c>
    </row>
    <row r="96" spans="1:23" ht="12.75" hidden="1" customHeight="1" x14ac:dyDescent="0.3">
      <c r="A96" s="415" t="str">
        <f>A$8</f>
        <v>Pašvaldības finansējums</v>
      </c>
      <c r="B96" s="447">
        <f>IF($W90=1,B100-B93-B95-B97,0)</f>
        <v>0</v>
      </c>
      <c r="C96" s="447"/>
      <c r="D96" s="447">
        <f t="shared" ref="D96:R96" si="66">IF($W90=1,D100-D93-D95-D97,0)</f>
        <v>0</v>
      </c>
      <c r="E96" s="447"/>
      <c r="F96" s="447">
        <f t="shared" si="66"/>
        <v>0</v>
      </c>
      <c r="G96" s="447"/>
      <c r="H96" s="447">
        <f t="shared" si="66"/>
        <v>0</v>
      </c>
      <c r="I96" s="447"/>
      <c r="J96" s="447">
        <f t="shared" si="66"/>
        <v>0</v>
      </c>
      <c r="K96" s="447"/>
      <c r="L96" s="447">
        <f t="shared" si="66"/>
        <v>0</v>
      </c>
      <c r="M96" s="447"/>
      <c r="N96" s="447">
        <f t="shared" si="66"/>
        <v>0</v>
      </c>
      <c r="O96" s="447"/>
      <c r="P96" s="447">
        <f t="shared" si="66"/>
        <v>0</v>
      </c>
      <c r="Q96" s="447"/>
      <c r="R96" s="447">
        <f t="shared" si="66"/>
        <v>0</v>
      </c>
      <c r="S96" s="447"/>
      <c r="T96" s="413">
        <f t="shared" si="56"/>
        <v>0</v>
      </c>
      <c r="U96" s="414" t="e">
        <f t="shared" si="65"/>
        <v>#DIV/0!</v>
      </c>
    </row>
    <row r="97" spans="1:23" s="3" customFormat="1" ht="12.75" hidden="1" customHeight="1" x14ac:dyDescent="0.3">
      <c r="A97" s="415" t="str">
        <f>A$9</f>
        <v xml:space="preserve">Elastības finansējuma apjoms </v>
      </c>
      <c r="B97" s="447" t="e">
        <f>B100*$W$20*$L$90</f>
        <v>#DIV/0!</v>
      </c>
      <c r="C97" s="447"/>
      <c r="D97" s="447" t="e">
        <f t="shared" ref="D97:R97" si="67">D100*$W$20*$L$90</f>
        <v>#DIV/0!</v>
      </c>
      <c r="E97" s="447"/>
      <c r="F97" s="447" t="e">
        <f t="shared" si="67"/>
        <v>#DIV/0!</v>
      </c>
      <c r="G97" s="447"/>
      <c r="H97" s="447" t="e">
        <f t="shared" si="67"/>
        <v>#DIV/0!</v>
      </c>
      <c r="I97" s="447"/>
      <c r="J97" s="447" t="e">
        <f t="shared" si="67"/>
        <v>#DIV/0!</v>
      </c>
      <c r="K97" s="447"/>
      <c r="L97" s="447" t="e">
        <f t="shared" si="67"/>
        <v>#DIV/0!</v>
      </c>
      <c r="M97" s="447"/>
      <c r="N97" s="447" t="e">
        <f t="shared" si="67"/>
        <v>#DIV/0!</v>
      </c>
      <c r="O97" s="447"/>
      <c r="P97" s="447" t="e">
        <f t="shared" si="67"/>
        <v>#DIV/0!</v>
      </c>
      <c r="Q97" s="447"/>
      <c r="R97" s="447" t="e">
        <f t="shared" si="67"/>
        <v>#DIV/0!</v>
      </c>
      <c r="S97" s="447"/>
      <c r="T97" s="413" t="e">
        <f t="shared" si="56"/>
        <v>#DIV/0!</v>
      </c>
      <c r="U97" s="414" t="e">
        <f t="shared" si="65"/>
        <v>#DIV/0!</v>
      </c>
    </row>
    <row r="98" spans="1:23" ht="12.75" hidden="1" customHeight="1" x14ac:dyDescent="0.3">
      <c r="A98" s="416" t="str">
        <f>A$10</f>
        <v>Publiskās attiecināmās izmaksas</v>
      </c>
      <c r="B98" s="314" t="e">
        <f>SUM(B93:B97)</f>
        <v>#DIV/0!</v>
      </c>
      <c r="C98" s="314"/>
      <c r="D98" s="314" t="e">
        <f t="shared" ref="D98:R98" si="68">SUM(D93:D97)</f>
        <v>#DIV/0!</v>
      </c>
      <c r="E98" s="314"/>
      <c r="F98" s="314" t="e">
        <f t="shared" si="68"/>
        <v>#DIV/0!</v>
      </c>
      <c r="G98" s="314"/>
      <c r="H98" s="314" t="e">
        <f t="shared" si="68"/>
        <v>#DIV/0!</v>
      </c>
      <c r="I98" s="314"/>
      <c r="J98" s="314" t="e">
        <f t="shared" si="68"/>
        <v>#DIV/0!</v>
      </c>
      <c r="K98" s="314"/>
      <c r="L98" s="314" t="e">
        <f t="shared" si="68"/>
        <v>#DIV/0!</v>
      </c>
      <c r="M98" s="314"/>
      <c r="N98" s="314" t="e">
        <f t="shared" si="68"/>
        <v>#DIV/0!</v>
      </c>
      <c r="O98" s="314"/>
      <c r="P98" s="314" t="e">
        <f t="shared" si="68"/>
        <v>#DIV/0!</v>
      </c>
      <c r="Q98" s="314"/>
      <c r="R98" s="314" t="e">
        <f t="shared" si="68"/>
        <v>#DIV/0!</v>
      </c>
      <c r="S98" s="314"/>
      <c r="T98" s="417" t="e">
        <f t="shared" si="56"/>
        <v>#DIV/0!</v>
      </c>
      <c r="U98" s="414" t="e">
        <f t="shared" si="65"/>
        <v>#DIV/0!</v>
      </c>
    </row>
    <row r="99" spans="1:23" ht="12.75" hidden="1" customHeight="1" x14ac:dyDescent="0.3">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56"/>
        <v>0</v>
      </c>
      <c r="U99" s="414" t="e">
        <f t="shared" si="65"/>
        <v>#DIV/0!</v>
      </c>
    </row>
    <row r="100" spans="1:23" ht="12.75" hidden="1" customHeight="1" x14ac:dyDescent="0.3">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56"/>
        <v>0</v>
      </c>
      <c r="U100" s="414" t="e">
        <f t="shared" si="65"/>
        <v>#DIV/0!</v>
      </c>
    </row>
    <row r="101" spans="1:23" ht="12.75" hidden="1" customHeight="1" x14ac:dyDescent="0.3">
      <c r="A101" s="415" t="str">
        <f>A$13</f>
        <v>Publiskās ārpusprojekta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69">SUM(B101:R101)</f>
        <v>0</v>
      </c>
      <c r="U101" s="448" t="s">
        <v>317</v>
      </c>
    </row>
    <row r="102" spans="1:23" ht="12.75" hidden="1" customHeight="1" x14ac:dyDescent="0.3">
      <c r="A102" s="415" t="str">
        <f>A$14</f>
        <v>Privātās ārpusprojekta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70">SUM(B102:R102)</f>
        <v>0</v>
      </c>
      <c r="U102" s="448" t="s">
        <v>317</v>
      </c>
    </row>
    <row r="103" spans="1:23" ht="12.75" hidden="1" customHeight="1" x14ac:dyDescent="0.3">
      <c r="A103" s="416" t="str">
        <f>A$15</f>
        <v>Ārpusprojekta izmaksas kopā</v>
      </c>
      <c r="B103" s="314">
        <f>SUM(B101:B102)</f>
        <v>0</v>
      </c>
      <c r="C103" s="314"/>
      <c r="D103" s="314">
        <f t="shared" ref="D103:R103" si="71">SUM(D101:D102)</f>
        <v>0</v>
      </c>
      <c r="E103" s="314"/>
      <c r="F103" s="314">
        <f t="shared" si="71"/>
        <v>0</v>
      </c>
      <c r="G103" s="314"/>
      <c r="H103" s="314">
        <f t="shared" si="71"/>
        <v>0</v>
      </c>
      <c r="I103" s="314"/>
      <c r="J103" s="314">
        <f t="shared" si="71"/>
        <v>0</v>
      </c>
      <c r="K103" s="314"/>
      <c r="L103" s="314">
        <f t="shared" si="71"/>
        <v>0</v>
      </c>
      <c r="M103" s="314"/>
      <c r="N103" s="314">
        <f t="shared" si="71"/>
        <v>0</v>
      </c>
      <c r="O103" s="314"/>
      <c r="P103" s="314">
        <f t="shared" si="71"/>
        <v>0</v>
      </c>
      <c r="Q103" s="314"/>
      <c r="R103" s="314">
        <f t="shared" si="71"/>
        <v>0</v>
      </c>
      <c r="S103" s="314"/>
      <c r="T103" s="417">
        <f t="shared" si="70"/>
        <v>0</v>
      </c>
      <c r="U103" s="448" t="s">
        <v>317</v>
      </c>
    </row>
    <row r="104" spans="1:23" ht="12.75" hidden="1" customHeight="1" x14ac:dyDescent="0.3">
      <c r="A104" s="421" t="str">
        <f>A$16</f>
        <v>Kopējās izmaksas</v>
      </c>
      <c r="B104" s="422">
        <f>B100+B103</f>
        <v>0</v>
      </c>
      <c r="C104" s="422"/>
      <c r="D104" s="422">
        <f t="shared" ref="D104:R104" si="72">D100+D103</f>
        <v>0</v>
      </c>
      <c r="E104" s="422"/>
      <c r="F104" s="422">
        <f t="shared" si="72"/>
        <v>0</v>
      </c>
      <c r="G104" s="422"/>
      <c r="H104" s="422">
        <f t="shared" si="72"/>
        <v>0</v>
      </c>
      <c r="I104" s="422"/>
      <c r="J104" s="422">
        <f t="shared" si="72"/>
        <v>0</v>
      </c>
      <c r="K104" s="422"/>
      <c r="L104" s="422">
        <f t="shared" si="72"/>
        <v>0</v>
      </c>
      <c r="M104" s="422"/>
      <c r="N104" s="422">
        <f t="shared" si="72"/>
        <v>0</v>
      </c>
      <c r="O104" s="422"/>
      <c r="P104" s="422">
        <f t="shared" si="72"/>
        <v>0</v>
      </c>
      <c r="Q104" s="422"/>
      <c r="R104" s="422">
        <f t="shared" si="72"/>
        <v>0</v>
      </c>
      <c r="S104" s="422"/>
      <c r="T104" s="424">
        <f t="shared" si="70"/>
        <v>0</v>
      </c>
      <c r="U104" s="448" t="s">
        <v>317</v>
      </c>
    </row>
    <row r="105" spans="1:23" ht="12.75" hidden="1" customHeight="1" x14ac:dyDescent="0.3">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hidden="1" customHeight="1" x14ac:dyDescent="0.3">
      <c r="A106" s="450" t="s">
        <v>329</v>
      </c>
      <c r="B106" s="438">
        <f>'1.2.1.B. Partneris-1'!C3</f>
        <v>0</v>
      </c>
      <c r="C106" s="439"/>
      <c r="D106" s="439"/>
      <c r="E106" s="439"/>
      <c r="F106" s="438">
        <f>'1.2.1.B. Partneris-1'!H3</f>
        <v>0</v>
      </c>
      <c r="G106" s="439"/>
      <c r="H106" s="440"/>
      <c r="I106" s="439"/>
      <c r="J106" s="440" t="s">
        <v>324</v>
      </c>
      <c r="K106" s="439"/>
      <c r="L106" s="442">
        <f>'11. DL 4.pielikums'!$E$43</f>
        <v>0</v>
      </c>
      <c r="M106" s="439"/>
      <c r="N106" s="443" t="s">
        <v>331</v>
      </c>
      <c r="O106" s="439"/>
      <c r="P106" s="440"/>
      <c r="Q106" s="439"/>
      <c r="R106" s="440"/>
      <c r="S106" s="439"/>
      <c r="T106" s="440"/>
      <c r="U106" s="440"/>
      <c r="W106" s="4">
        <f>IF(F106=Dati!$J$3,1,IF(F106=Dati!$J$4,2,IF(F106=Dati!$J$5,3,0)))</f>
        <v>0</v>
      </c>
    </row>
    <row r="107" spans="1:23" ht="12.75" hidden="1" customHeight="1" x14ac:dyDescent="0.3">
      <c r="A107" s="409" t="s">
        <v>309</v>
      </c>
      <c r="B107" s="410">
        <f>B$3</f>
        <v>2024</v>
      </c>
      <c r="C107" s="410"/>
      <c r="D107" s="410">
        <f>D$3</f>
        <v>2025</v>
      </c>
      <c r="E107" s="410"/>
      <c r="F107" s="410">
        <f>F$3</f>
        <v>2026</v>
      </c>
      <c r="G107" s="410"/>
      <c r="H107" s="410">
        <f>H$3</f>
        <v>2027</v>
      </c>
      <c r="I107" s="410"/>
      <c r="J107" s="410">
        <f>J$3</f>
        <v>2028</v>
      </c>
      <c r="K107" s="410"/>
      <c r="L107" s="410">
        <f>L$3</f>
        <v>2029</v>
      </c>
      <c r="M107" s="410"/>
      <c r="N107" s="410" t="str">
        <f>N$3</f>
        <v>X</v>
      </c>
      <c r="O107" s="410"/>
      <c r="P107" s="410" t="str">
        <f>P$3</f>
        <v>X</v>
      </c>
      <c r="Q107" s="410"/>
      <c r="R107" s="410" t="str">
        <f>R$3</f>
        <v>X</v>
      </c>
      <c r="S107" s="410"/>
      <c r="T107" s="410"/>
      <c r="U107" s="410"/>
    </row>
    <row r="108" spans="1:23" hidden="1" x14ac:dyDescent="0.3">
      <c r="A108" s="444"/>
      <c r="B108" s="411" t="s">
        <v>310</v>
      </c>
      <c r="C108" s="411"/>
      <c r="D108" s="411" t="s">
        <v>310</v>
      </c>
      <c r="E108" s="411"/>
      <c r="F108" s="411" t="s">
        <v>310</v>
      </c>
      <c r="G108" s="411"/>
      <c r="H108" s="411" t="s">
        <v>310</v>
      </c>
      <c r="I108" s="411"/>
      <c r="J108" s="411" t="s">
        <v>310</v>
      </c>
      <c r="K108" s="411"/>
      <c r="L108" s="411" t="s">
        <v>310</v>
      </c>
      <c r="M108" s="411"/>
      <c r="N108" s="411" t="s">
        <v>310</v>
      </c>
      <c r="O108" s="411"/>
      <c r="P108" s="411" t="s">
        <v>310</v>
      </c>
      <c r="Q108" s="411"/>
      <c r="R108" s="411" t="s">
        <v>310</v>
      </c>
      <c r="S108" s="411"/>
      <c r="T108" s="411" t="s">
        <v>190</v>
      </c>
      <c r="U108" s="411" t="s">
        <v>134</v>
      </c>
    </row>
    <row r="109" spans="1:23" ht="12.75" hidden="1" customHeight="1" x14ac:dyDescent="0.3">
      <c r="A109" s="445" t="str">
        <f>A$5</f>
        <v>Eiropas Reģionālās attīstības fonds</v>
      </c>
      <c r="B109" s="446" t="e">
        <f>(B116*$L$106)*$W$19-B113</f>
        <v>#DIV/0!</v>
      </c>
      <c r="C109" s="446"/>
      <c r="D109" s="446" t="e">
        <f t="shared" ref="D109:P109" si="73">(D116*$L$106)*$W$19-D113</f>
        <v>#DIV/0!</v>
      </c>
      <c r="E109" s="446"/>
      <c r="F109" s="446" t="e">
        <f t="shared" si="73"/>
        <v>#DIV/0!</v>
      </c>
      <c r="G109" s="446"/>
      <c r="H109" s="446" t="e">
        <f t="shared" si="73"/>
        <v>#DIV/0!</v>
      </c>
      <c r="I109" s="446"/>
      <c r="J109" s="446" t="e">
        <f t="shared" si="73"/>
        <v>#DIV/0!</v>
      </c>
      <c r="K109" s="446"/>
      <c r="L109" s="446" t="e">
        <f t="shared" si="73"/>
        <v>#DIV/0!</v>
      </c>
      <c r="M109" s="446"/>
      <c r="N109" s="446" t="e">
        <f t="shared" si="73"/>
        <v>#DIV/0!</v>
      </c>
      <c r="O109" s="446"/>
      <c r="P109" s="446" t="e">
        <f t="shared" si="73"/>
        <v>#DIV/0!</v>
      </c>
      <c r="Q109" s="446"/>
      <c r="R109" s="446" t="e">
        <f t="shared" ref="R109" si="74">(R116*$L$106-R113)*$W$19</f>
        <v>#DIV/0!</v>
      </c>
      <c r="S109" s="446"/>
      <c r="T109" s="413" t="e">
        <f t="shared" ref="T109:T115" si="75">SUM(B109:R109)</f>
        <v>#DIV/0!</v>
      </c>
      <c r="U109" s="414" t="e">
        <f>T109/$T$116</f>
        <v>#DIV/0!</v>
      </c>
    </row>
    <row r="110" spans="1:23" ht="12.75" hidden="1" customHeight="1" x14ac:dyDescent="0.3">
      <c r="A110" s="415" t="str">
        <f>A$6</f>
        <v>Attiecināmais valsts budžeta finansējums</v>
      </c>
      <c r="B110" s="446">
        <f>IF($W106=2,B116-B109,0)</f>
        <v>0</v>
      </c>
      <c r="C110" s="446"/>
      <c r="D110" s="446">
        <f t="shared" ref="D110:R110" si="76">IF($W106=2,D116-D109,0)</f>
        <v>0</v>
      </c>
      <c r="E110" s="446"/>
      <c r="F110" s="446">
        <f t="shared" si="76"/>
        <v>0</v>
      </c>
      <c r="G110" s="446"/>
      <c r="H110" s="446">
        <f t="shared" si="76"/>
        <v>0</v>
      </c>
      <c r="I110" s="446"/>
      <c r="J110" s="446">
        <f t="shared" si="76"/>
        <v>0</v>
      </c>
      <c r="K110" s="446"/>
      <c r="L110" s="446">
        <f t="shared" si="76"/>
        <v>0</v>
      </c>
      <c r="M110" s="446"/>
      <c r="N110" s="446">
        <f t="shared" si="76"/>
        <v>0</v>
      </c>
      <c r="O110" s="446"/>
      <c r="P110" s="446">
        <f t="shared" si="76"/>
        <v>0</v>
      </c>
      <c r="Q110" s="446"/>
      <c r="R110" s="446">
        <f t="shared" si="76"/>
        <v>0</v>
      </c>
      <c r="S110" s="446"/>
      <c r="T110" s="413">
        <f t="shared" si="75"/>
        <v>0</v>
      </c>
      <c r="U110" s="414" t="e">
        <f t="shared" ref="U110:U116" si="77">T110/$T$116</f>
        <v>#DIV/0!</v>
      </c>
    </row>
    <row r="111" spans="1:23" ht="12.75" hidden="1" customHeight="1" x14ac:dyDescent="0.3">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75"/>
        <v>0</v>
      </c>
      <c r="U111" s="414" t="e">
        <f t="shared" si="77"/>
        <v>#DIV/0!</v>
      </c>
    </row>
    <row r="112" spans="1:23" ht="12.75" hidden="1" customHeight="1" x14ac:dyDescent="0.3">
      <c r="A112" s="415" t="str">
        <f>A$8</f>
        <v>Pašvaldības finansējums</v>
      </c>
      <c r="B112" s="447">
        <f>IF($W106=1,B116-B109-B111-B115-B113,0)</f>
        <v>0</v>
      </c>
      <c r="C112" s="447"/>
      <c r="D112" s="447">
        <f t="shared" ref="D112:R112" si="78">IF($W106=1,D116-D109-D111-D115-D113,0)</f>
        <v>0</v>
      </c>
      <c r="E112" s="447"/>
      <c r="F112" s="447">
        <f t="shared" si="78"/>
        <v>0</v>
      </c>
      <c r="G112" s="447"/>
      <c r="H112" s="447">
        <f t="shared" si="78"/>
        <v>0</v>
      </c>
      <c r="I112" s="447"/>
      <c r="J112" s="447">
        <f t="shared" si="78"/>
        <v>0</v>
      </c>
      <c r="K112" s="447"/>
      <c r="L112" s="447">
        <f t="shared" si="78"/>
        <v>0</v>
      </c>
      <c r="M112" s="447"/>
      <c r="N112" s="447">
        <f t="shared" si="78"/>
        <v>0</v>
      </c>
      <c r="O112" s="447"/>
      <c r="P112" s="447">
        <f t="shared" si="78"/>
        <v>0</v>
      </c>
      <c r="Q112" s="447"/>
      <c r="R112" s="447">
        <f t="shared" si="78"/>
        <v>0</v>
      </c>
      <c r="S112" s="447"/>
      <c r="T112" s="413">
        <f t="shared" si="75"/>
        <v>0</v>
      </c>
      <c r="U112" s="414" t="e">
        <f>T112/$T$116</f>
        <v>#DIV/0!</v>
      </c>
    </row>
    <row r="113" spans="1:23" s="3" customFormat="1" ht="12.75" hidden="1" customHeight="1" x14ac:dyDescent="0.3">
      <c r="A113" s="415" t="str">
        <f>A$9</f>
        <v xml:space="preserve">Elastības finansējuma apjoms </v>
      </c>
      <c r="B113" s="447" t="e">
        <f>B116*$L$106*$W$20</f>
        <v>#DIV/0!</v>
      </c>
      <c r="C113" s="447"/>
      <c r="D113" s="447" t="e">
        <f t="shared" ref="D113:R113" si="79">D116*$L$106*$W$20</f>
        <v>#DIV/0!</v>
      </c>
      <c r="E113" s="447"/>
      <c r="F113" s="447" t="e">
        <f t="shared" si="79"/>
        <v>#DIV/0!</v>
      </c>
      <c r="G113" s="447"/>
      <c r="H113" s="447" t="e">
        <f t="shared" si="79"/>
        <v>#DIV/0!</v>
      </c>
      <c r="I113" s="447"/>
      <c r="J113" s="447" t="e">
        <f t="shared" si="79"/>
        <v>#DIV/0!</v>
      </c>
      <c r="K113" s="447"/>
      <c r="L113" s="447" t="e">
        <f t="shared" si="79"/>
        <v>#DIV/0!</v>
      </c>
      <c r="M113" s="447"/>
      <c r="N113" s="447" t="e">
        <f t="shared" si="79"/>
        <v>#DIV/0!</v>
      </c>
      <c r="O113" s="447"/>
      <c r="P113" s="447" t="e">
        <f t="shared" si="79"/>
        <v>#DIV/0!</v>
      </c>
      <c r="Q113" s="447"/>
      <c r="R113" s="447" t="e">
        <f t="shared" si="79"/>
        <v>#DIV/0!</v>
      </c>
      <c r="S113" s="447"/>
      <c r="T113" s="413" t="e">
        <f t="shared" si="75"/>
        <v>#DIV/0!</v>
      </c>
      <c r="U113" s="414" t="e">
        <f t="shared" si="77"/>
        <v>#DIV/0!</v>
      </c>
    </row>
    <row r="114" spans="1:23" ht="12.75" hidden="1" customHeight="1" x14ac:dyDescent="0.3">
      <c r="A114" s="416" t="str">
        <f>A$10</f>
        <v>Publiskās attiecināmās izmaksas</v>
      </c>
      <c r="B114" s="314" t="e">
        <f>SUM(B109:B113)</f>
        <v>#DIV/0!</v>
      </c>
      <c r="C114" s="314"/>
      <c r="D114" s="314" t="e">
        <f t="shared" ref="D114:R114" si="80">SUM(D109:D113)</f>
        <v>#DIV/0!</v>
      </c>
      <c r="E114" s="314"/>
      <c r="F114" s="314" t="e">
        <f t="shared" si="80"/>
        <v>#DIV/0!</v>
      </c>
      <c r="G114" s="314"/>
      <c r="H114" s="314" t="e">
        <f t="shared" si="80"/>
        <v>#DIV/0!</v>
      </c>
      <c r="I114" s="314"/>
      <c r="J114" s="314" t="e">
        <f t="shared" si="80"/>
        <v>#DIV/0!</v>
      </c>
      <c r="K114" s="314"/>
      <c r="L114" s="314" t="e">
        <f t="shared" si="80"/>
        <v>#DIV/0!</v>
      </c>
      <c r="M114" s="314"/>
      <c r="N114" s="314" t="e">
        <f t="shared" si="80"/>
        <v>#DIV/0!</v>
      </c>
      <c r="O114" s="314"/>
      <c r="P114" s="314" t="e">
        <f t="shared" si="80"/>
        <v>#DIV/0!</v>
      </c>
      <c r="Q114" s="314"/>
      <c r="R114" s="314" t="e">
        <f t="shared" si="80"/>
        <v>#DIV/0!</v>
      </c>
      <c r="S114" s="314"/>
      <c r="T114" s="417" t="e">
        <f t="shared" si="75"/>
        <v>#DIV/0!</v>
      </c>
      <c r="U114" s="414" t="e">
        <f t="shared" si="77"/>
        <v>#DIV/0!</v>
      </c>
    </row>
    <row r="115" spans="1:23" ht="12.75" hidden="1" customHeight="1" x14ac:dyDescent="0.3">
      <c r="A115" s="415" t="str">
        <f>A$11</f>
        <v>Privātās attiecināmās izmaksas</v>
      </c>
      <c r="B115" s="447" t="e">
        <f>IF($W$106=1,B116*'11. DL 4.pielikums'!$G$35-'9. DL PI Fin.plans'!B116*'9. DL PI Fin.plans'!$L$106,B116-B109-B110-B111-B112-B113)</f>
        <v>#DIV/0!</v>
      </c>
      <c r="C115" s="447"/>
      <c r="D115" s="447" t="e">
        <f>IF($W$106=1,D116*'11. DL 4.pielikums'!$G$35-'9. DL PI Fin.plans'!D116*'9. DL PI Fin.plans'!$L$106,D116-D109-D110-D111-D112-D113)</f>
        <v>#DIV/0!</v>
      </c>
      <c r="E115" s="447"/>
      <c r="F115" s="447" t="e">
        <f>IF($W$106=1,F116*'11. DL 4.pielikums'!$G$35-'9. DL PI Fin.plans'!F116*'9. DL PI Fin.plans'!$L$106,F116-F109-F110-F111-F112-F113)</f>
        <v>#DIV/0!</v>
      </c>
      <c r="G115" s="447"/>
      <c r="H115" s="447" t="e">
        <f>IF($W$106=1,H116*'11. DL 4.pielikums'!$G$35-'9. DL PI Fin.plans'!H116*'9. DL PI Fin.plans'!$L$106,H116-H109-H110-H111-H112-H113)</f>
        <v>#DIV/0!</v>
      </c>
      <c r="I115" s="447"/>
      <c r="J115" s="447" t="e">
        <f>IF($W$106=1,J116*'11. DL 4.pielikums'!$G$35-'9. DL PI Fin.plans'!J116*'9. DL PI Fin.plans'!$L$106,J116-J109-J110-J111-J112-J113)</f>
        <v>#DIV/0!</v>
      </c>
      <c r="K115" s="447"/>
      <c r="L115" s="447" t="e">
        <f>IF($W$106=1,L116*'11. DL 4.pielikums'!$G$35-'9. DL PI Fin.plans'!L116*'9. DL PI Fin.plans'!$L$106,L116-L109-L110-L111-L112-L113)</f>
        <v>#DIV/0!</v>
      </c>
      <c r="M115" s="447"/>
      <c r="N115" s="447" t="e">
        <f>IF($W$106=1,N116*'11. DL 4.pielikums'!$G$35-'9. DL PI Fin.plans'!N116*'9. DL PI Fin.plans'!$L$106,N116-N109-N110-N111-N112-N113)</f>
        <v>#DIV/0!</v>
      </c>
      <c r="O115" s="447"/>
      <c r="P115" s="447" t="e">
        <f>IF($W$106=1,P116*'11. DL 4.pielikums'!$G$35-'9. DL PI Fin.plans'!P116*'9. DL PI Fin.plans'!$L$106,P116-P109-P110-P111-P112-P113)</f>
        <v>#DIV/0!</v>
      </c>
      <c r="Q115" s="447"/>
      <c r="R115" s="447" t="e">
        <f>IF($W$106=1,R116*'11. DL 4.pielikums'!$G$35-'9. DL PI Fin.plans'!R116*'9. DL PI Fin.plans'!$L$106,R116-R109-R110-R111-R112-R113)</f>
        <v>#DIV/0!</v>
      </c>
      <c r="S115" s="447"/>
      <c r="T115" s="413" t="e">
        <f t="shared" si="75"/>
        <v>#DIV/0!</v>
      </c>
      <c r="U115" s="414" t="e">
        <f t="shared" si="77"/>
        <v>#DIV/0!</v>
      </c>
    </row>
    <row r="116" spans="1:23" ht="12.75" hidden="1" customHeight="1" x14ac:dyDescent="0.3">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77"/>
        <v>#DIV/0!</v>
      </c>
    </row>
    <row r="117" spans="1:23" ht="12.75" hidden="1" customHeight="1" x14ac:dyDescent="0.3">
      <c r="A117" s="415" t="str">
        <f>A$13</f>
        <v>Publiskās ārpusprojekta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81">SUM(B117:R117)</f>
        <v>0</v>
      </c>
      <c r="U117" s="448" t="s">
        <v>317</v>
      </c>
    </row>
    <row r="118" spans="1:23" ht="12.75" hidden="1" customHeight="1" x14ac:dyDescent="0.3">
      <c r="A118" s="415" t="str">
        <f>A$14</f>
        <v>Privātās ārpusprojekta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81"/>
        <v>0</v>
      </c>
      <c r="U118" s="448" t="s">
        <v>317</v>
      </c>
    </row>
    <row r="119" spans="1:23" ht="12.75" hidden="1" customHeight="1" x14ac:dyDescent="0.3">
      <c r="A119" s="416" t="str">
        <f>A$15</f>
        <v>Ārpusprojekta izmaksas kopā</v>
      </c>
      <c r="B119" s="314">
        <f>SUM(B117:B118)</f>
        <v>0</v>
      </c>
      <c r="C119" s="314"/>
      <c r="D119" s="314">
        <f t="shared" ref="D119:R119" si="82">SUM(D117:D118)</f>
        <v>0</v>
      </c>
      <c r="E119" s="314"/>
      <c r="F119" s="314">
        <f t="shared" si="82"/>
        <v>0</v>
      </c>
      <c r="G119" s="314"/>
      <c r="H119" s="314">
        <f t="shared" si="82"/>
        <v>0</v>
      </c>
      <c r="I119" s="314"/>
      <c r="J119" s="314">
        <f t="shared" si="82"/>
        <v>0</v>
      </c>
      <c r="K119" s="314"/>
      <c r="L119" s="314">
        <f t="shared" si="82"/>
        <v>0</v>
      </c>
      <c r="M119" s="314"/>
      <c r="N119" s="314">
        <f t="shared" si="82"/>
        <v>0</v>
      </c>
      <c r="O119" s="314"/>
      <c r="P119" s="314">
        <f t="shared" si="82"/>
        <v>0</v>
      </c>
      <c r="Q119" s="314"/>
      <c r="R119" s="314">
        <f t="shared" si="82"/>
        <v>0</v>
      </c>
      <c r="S119" s="314"/>
      <c r="T119" s="417">
        <f t="shared" si="81"/>
        <v>0</v>
      </c>
      <c r="U119" s="448" t="s">
        <v>317</v>
      </c>
    </row>
    <row r="120" spans="1:23" ht="12.75" hidden="1" customHeight="1" x14ac:dyDescent="0.3">
      <c r="A120" s="421" t="str">
        <f>A$16</f>
        <v>Kopējās izmaksas</v>
      </c>
      <c r="B120" s="422">
        <f>B116+B119</f>
        <v>0</v>
      </c>
      <c r="C120" s="422"/>
      <c r="D120" s="422">
        <f t="shared" ref="D120:R120" si="83">D116+D119</f>
        <v>0</v>
      </c>
      <c r="E120" s="422"/>
      <c r="F120" s="422">
        <f t="shared" si="83"/>
        <v>0</v>
      </c>
      <c r="G120" s="422"/>
      <c r="H120" s="422">
        <f t="shared" si="83"/>
        <v>0</v>
      </c>
      <c r="I120" s="422"/>
      <c r="J120" s="422">
        <f t="shared" si="83"/>
        <v>0</v>
      </c>
      <c r="K120" s="422"/>
      <c r="L120" s="422">
        <f t="shared" si="83"/>
        <v>0</v>
      </c>
      <c r="M120" s="422"/>
      <c r="N120" s="422">
        <f t="shared" si="83"/>
        <v>0</v>
      </c>
      <c r="O120" s="422"/>
      <c r="P120" s="422">
        <f t="shared" si="83"/>
        <v>0</v>
      </c>
      <c r="Q120" s="422"/>
      <c r="R120" s="422">
        <f t="shared" si="83"/>
        <v>0</v>
      </c>
      <c r="S120" s="422"/>
      <c r="T120" s="417">
        <f>SUM(B120:R120)</f>
        <v>0</v>
      </c>
      <c r="U120" s="448" t="s">
        <v>317</v>
      </c>
    </row>
    <row r="121" spans="1:23" ht="12.75" hidden="1" customHeight="1" x14ac:dyDescent="0.3">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hidden="1" customHeight="1" x14ac:dyDescent="0.3">
      <c r="A122" s="450" t="s">
        <v>329</v>
      </c>
      <c r="B122" s="438">
        <f>'1.2.1.B. Partneris-1'!C3</f>
        <v>0</v>
      </c>
      <c r="C122" s="439"/>
      <c r="D122" s="439"/>
      <c r="E122" s="439"/>
      <c r="F122" s="438">
        <f>'1.2.1.B. Partneris-1'!H3</f>
        <v>0</v>
      </c>
      <c r="G122" s="439"/>
      <c r="H122" s="440"/>
      <c r="I122" s="439"/>
      <c r="J122" s="440" t="s">
        <v>324</v>
      </c>
      <c r="K122" s="439"/>
      <c r="L122" s="442">
        <f>'1.2.1.B. Partneris-1'!C14</f>
        <v>1</v>
      </c>
      <c r="M122" s="439"/>
      <c r="N122" s="443" t="s">
        <v>332</v>
      </c>
      <c r="O122" s="439"/>
      <c r="P122" s="440"/>
      <c r="Q122" s="439"/>
      <c r="R122" s="440"/>
      <c r="S122" s="439"/>
      <c r="T122" s="440"/>
      <c r="U122" s="440"/>
      <c r="W122" s="4">
        <f>IF(F122=Dati!$J$3,1,IF(F122=Dati!$J$4,2,IF(F122=Dati!$J$5,3,0)))</f>
        <v>0</v>
      </c>
    </row>
    <row r="123" spans="1:23" hidden="1" x14ac:dyDescent="0.3">
      <c r="A123" s="409" t="s">
        <v>309</v>
      </c>
      <c r="B123" s="410">
        <f>B$3</f>
        <v>2024</v>
      </c>
      <c r="C123" s="410"/>
      <c r="D123" s="410">
        <f>D$3</f>
        <v>2025</v>
      </c>
      <c r="E123" s="410"/>
      <c r="F123" s="410">
        <f>F$3</f>
        <v>2026</v>
      </c>
      <c r="G123" s="410"/>
      <c r="H123" s="410">
        <f>H$3</f>
        <v>2027</v>
      </c>
      <c r="I123" s="410"/>
      <c r="J123" s="410">
        <f>J$3</f>
        <v>2028</v>
      </c>
      <c r="K123" s="410"/>
      <c r="L123" s="410">
        <f>L$3</f>
        <v>2029</v>
      </c>
      <c r="M123" s="410"/>
      <c r="N123" s="410" t="str">
        <f>N$3</f>
        <v>X</v>
      </c>
      <c r="O123" s="410"/>
      <c r="P123" s="410" t="str">
        <f>P$3</f>
        <v>X</v>
      </c>
      <c r="Q123" s="410"/>
      <c r="R123" s="410" t="str">
        <f>R$3</f>
        <v>X</v>
      </c>
      <c r="S123" s="410"/>
      <c r="T123" s="410"/>
      <c r="U123" s="410"/>
    </row>
    <row r="124" spans="1:23" hidden="1" x14ac:dyDescent="0.3">
      <c r="A124" s="444"/>
      <c r="B124" s="411" t="s">
        <v>310</v>
      </c>
      <c r="C124" s="411"/>
      <c r="D124" s="411" t="s">
        <v>310</v>
      </c>
      <c r="E124" s="411"/>
      <c r="F124" s="411" t="s">
        <v>310</v>
      </c>
      <c r="G124" s="411"/>
      <c r="H124" s="411" t="s">
        <v>310</v>
      </c>
      <c r="I124" s="411"/>
      <c r="J124" s="411" t="s">
        <v>310</v>
      </c>
      <c r="K124" s="411"/>
      <c r="L124" s="411" t="s">
        <v>310</v>
      </c>
      <c r="M124" s="411"/>
      <c r="N124" s="411" t="s">
        <v>310</v>
      </c>
      <c r="O124" s="411"/>
      <c r="P124" s="411" t="s">
        <v>310</v>
      </c>
      <c r="Q124" s="411"/>
      <c r="R124" s="411" t="s">
        <v>310</v>
      </c>
      <c r="S124" s="411"/>
      <c r="T124" s="411" t="s">
        <v>190</v>
      </c>
      <c r="U124" s="411" t="s">
        <v>134</v>
      </c>
    </row>
    <row r="125" spans="1:23" ht="12.75" hidden="1" customHeight="1" x14ac:dyDescent="0.3">
      <c r="A125" s="445" t="str">
        <f>A$5</f>
        <v>Eiropas Reģionālās attīstības fonds</v>
      </c>
      <c r="B125" s="446" t="e">
        <f>(B132*$L$122)*$W$19-B129</f>
        <v>#DIV/0!</v>
      </c>
      <c r="C125" s="446"/>
      <c r="D125" s="446" t="e">
        <f t="shared" ref="D125:P125" si="84">(D132*$L$122)*$W$19-D129</f>
        <v>#DIV/0!</v>
      </c>
      <c r="E125" s="446"/>
      <c r="F125" s="446" t="e">
        <f t="shared" si="84"/>
        <v>#DIV/0!</v>
      </c>
      <c r="G125" s="446"/>
      <c r="H125" s="446" t="e">
        <f t="shared" si="84"/>
        <v>#DIV/0!</v>
      </c>
      <c r="I125" s="446"/>
      <c r="J125" s="446" t="e">
        <f t="shared" si="84"/>
        <v>#DIV/0!</v>
      </c>
      <c r="K125" s="446"/>
      <c r="L125" s="446" t="e">
        <f t="shared" si="84"/>
        <v>#DIV/0!</v>
      </c>
      <c r="M125" s="446"/>
      <c r="N125" s="446" t="e">
        <f t="shared" si="84"/>
        <v>#DIV/0!</v>
      </c>
      <c r="O125" s="446"/>
      <c r="P125" s="446" t="e">
        <f t="shared" si="84"/>
        <v>#DIV/0!</v>
      </c>
      <c r="Q125" s="446"/>
      <c r="R125" s="446" t="e">
        <f t="shared" ref="R125" si="85">(R132*$L$122-R129)*$W$19</f>
        <v>#DIV/0!</v>
      </c>
      <c r="S125" s="446"/>
      <c r="T125" s="413" t="e">
        <f t="shared" ref="T125:T131" si="86">SUM(B125:R125)</f>
        <v>#DIV/0!</v>
      </c>
      <c r="U125" s="414" t="e">
        <f>T125/$T$132</f>
        <v>#DIV/0!</v>
      </c>
    </row>
    <row r="126" spans="1:23" ht="12.75" hidden="1" customHeight="1" x14ac:dyDescent="0.3">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86"/>
        <v>0</v>
      </c>
      <c r="U126" s="414" t="e">
        <f t="shared" ref="U126:U132" si="87">T126/$T$132</f>
        <v>#DIV/0!</v>
      </c>
    </row>
    <row r="127" spans="1:23" ht="12.75" hidden="1" customHeight="1" x14ac:dyDescent="0.3">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86"/>
        <v>0</v>
      </c>
      <c r="U127" s="414" t="e">
        <f t="shared" si="87"/>
        <v>#DIV/0!</v>
      </c>
    </row>
    <row r="128" spans="1:23" ht="12.75" hidden="1" customHeight="1" x14ac:dyDescent="0.3">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86"/>
        <v>0</v>
      </c>
      <c r="U128" s="414" t="e">
        <f t="shared" si="87"/>
        <v>#DIV/0!</v>
      </c>
    </row>
    <row r="129" spans="1:24" s="3" customFormat="1" ht="12.75" hidden="1" customHeight="1" x14ac:dyDescent="0.3">
      <c r="A129" s="415" t="str">
        <f>A$9</f>
        <v xml:space="preserve">Elastības finansējuma apjoms </v>
      </c>
      <c r="B129" s="447" t="e">
        <f>B132*$L$122*$W$20</f>
        <v>#DIV/0!</v>
      </c>
      <c r="C129" s="447"/>
      <c r="D129" s="447" t="e">
        <f t="shared" ref="D129:R129" si="88">D132*$L$122*$W$20</f>
        <v>#DIV/0!</v>
      </c>
      <c r="E129" s="447"/>
      <c r="F129" s="447" t="e">
        <f t="shared" si="88"/>
        <v>#DIV/0!</v>
      </c>
      <c r="G129" s="447"/>
      <c r="H129" s="447" t="e">
        <f t="shared" si="88"/>
        <v>#DIV/0!</v>
      </c>
      <c r="I129" s="447"/>
      <c r="J129" s="447" t="e">
        <f t="shared" si="88"/>
        <v>#DIV/0!</v>
      </c>
      <c r="K129" s="447"/>
      <c r="L129" s="447" t="e">
        <f t="shared" si="88"/>
        <v>#DIV/0!</v>
      </c>
      <c r="M129" s="447"/>
      <c r="N129" s="447" t="e">
        <f t="shared" si="88"/>
        <v>#DIV/0!</v>
      </c>
      <c r="O129" s="447"/>
      <c r="P129" s="447" t="e">
        <f t="shared" si="88"/>
        <v>#DIV/0!</v>
      </c>
      <c r="Q129" s="447"/>
      <c r="R129" s="447" t="e">
        <f t="shared" si="88"/>
        <v>#DIV/0!</v>
      </c>
      <c r="S129" s="447"/>
      <c r="T129" s="413" t="e">
        <f t="shared" si="86"/>
        <v>#DIV/0!</v>
      </c>
      <c r="U129" s="414" t="e">
        <f t="shared" si="87"/>
        <v>#DIV/0!</v>
      </c>
    </row>
    <row r="130" spans="1:24" ht="12.75" hidden="1" customHeight="1" x14ac:dyDescent="0.3">
      <c r="A130" s="416" t="str">
        <f>A$10</f>
        <v>Publiskās attiecināmās izmaksas</v>
      </c>
      <c r="B130" s="314" t="e">
        <f>SUM(B125:B129)</f>
        <v>#DIV/0!</v>
      </c>
      <c r="C130" s="314"/>
      <c r="D130" s="314" t="e">
        <f t="shared" ref="D130:R130" si="89">SUM(D125:D129)</f>
        <v>#DIV/0!</v>
      </c>
      <c r="E130" s="314"/>
      <c r="F130" s="314" t="e">
        <f t="shared" si="89"/>
        <v>#DIV/0!</v>
      </c>
      <c r="G130" s="314"/>
      <c r="H130" s="314" t="e">
        <f t="shared" si="89"/>
        <v>#DIV/0!</v>
      </c>
      <c r="I130" s="314"/>
      <c r="J130" s="314" t="e">
        <f t="shared" si="89"/>
        <v>#DIV/0!</v>
      </c>
      <c r="K130" s="314"/>
      <c r="L130" s="314" t="e">
        <f t="shared" si="89"/>
        <v>#DIV/0!</v>
      </c>
      <c r="M130" s="314"/>
      <c r="N130" s="314" t="e">
        <f t="shared" si="89"/>
        <v>#DIV/0!</v>
      </c>
      <c r="O130" s="314"/>
      <c r="P130" s="314" t="e">
        <f t="shared" si="89"/>
        <v>#DIV/0!</v>
      </c>
      <c r="Q130" s="314"/>
      <c r="R130" s="314" t="e">
        <f t="shared" si="89"/>
        <v>#DIV/0!</v>
      </c>
      <c r="S130" s="314"/>
      <c r="T130" s="417" t="e">
        <f t="shared" si="86"/>
        <v>#DIV/0!</v>
      </c>
      <c r="U130" s="414" t="e">
        <f t="shared" si="87"/>
        <v>#DIV/0!</v>
      </c>
    </row>
    <row r="131" spans="1:24" ht="12.75" hidden="1" customHeight="1" x14ac:dyDescent="0.3">
      <c r="A131" s="415" t="str">
        <f>A$11</f>
        <v>Privātās attiecināmās izmaksas</v>
      </c>
      <c r="B131" s="447" t="e">
        <f>B132-B130</f>
        <v>#DIV/0!</v>
      </c>
      <c r="C131" s="447"/>
      <c r="D131" s="447" t="e">
        <f t="shared" ref="D131:R131" si="90">D132-D130</f>
        <v>#DIV/0!</v>
      </c>
      <c r="E131" s="447"/>
      <c r="F131" s="447" t="e">
        <f t="shared" si="90"/>
        <v>#DIV/0!</v>
      </c>
      <c r="G131" s="447"/>
      <c r="H131" s="447" t="e">
        <f t="shared" si="90"/>
        <v>#DIV/0!</v>
      </c>
      <c r="I131" s="447"/>
      <c r="J131" s="447" t="e">
        <f t="shared" si="90"/>
        <v>#DIV/0!</v>
      </c>
      <c r="K131" s="447"/>
      <c r="L131" s="447" t="e">
        <f t="shared" si="90"/>
        <v>#DIV/0!</v>
      </c>
      <c r="M131" s="447"/>
      <c r="N131" s="447" t="e">
        <f t="shared" si="90"/>
        <v>#DIV/0!</v>
      </c>
      <c r="O131" s="447"/>
      <c r="P131" s="447" t="e">
        <f t="shared" si="90"/>
        <v>#DIV/0!</v>
      </c>
      <c r="Q131" s="447"/>
      <c r="R131" s="447" t="e">
        <f t="shared" si="90"/>
        <v>#DIV/0!</v>
      </c>
      <c r="S131" s="447"/>
      <c r="T131" s="413" t="e">
        <f t="shared" si="86"/>
        <v>#DIV/0!</v>
      </c>
      <c r="U131" s="414" t="e">
        <f t="shared" si="87"/>
        <v>#DIV/0!</v>
      </c>
    </row>
    <row r="132" spans="1:24" ht="12.75" hidden="1" customHeight="1" x14ac:dyDescent="0.3">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87"/>
        <v>#DIV/0!</v>
      </c>
    </row>
    <row r="133" spans="1:24" ht="12.75" hidden="1" customHeight="1" x14ac:dyDescent="0.3">
      <c r="A133" s="415" t="str">
        <f>A$13</f>
        <v>Publiskās ārpusprojekta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91">SUM(B133:R133)</f>
        <v>0</v>
      </c>
      <c r="U133" s="448" t="s">
        <v>317</v>
      </c>
    </row>
    <row r="134" spans="1:24" ht="12.75" hidden="1" customHeight="1" x14ac:dyDescent="0.3">
      <c r="A134" s="415" t="str">
        <f>A$14</f>
        <v>Privātās ārpusprojekta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91"/>
        <v>0</v>
      </c>
      <c r="U134" s="448" t="s">
        <v>317</v>
      </c>
    </row>
    <row r="135" spans="1:24" ht="12.75" hidden="1" customHeight="1" x14ac:dyDescent="0.3">
      <c r="A135" s="416" t="str">
        <f>A$15</f>
        <v>Ārpusprojekta izmaksas kopā</v>
      </c>
      <c r="B135" s="314">
        <f>SUM(B133:B134)</f>
        <v>0</v>
      </c>
      <c r="C135" s="314"/>
      <c r="D135" s="314">
        <f t="shared" ref="D135:R135" si="92">SUM(D133:D134)</f>
        <v>0</v>
      </c>
      <c r="E135" s="314"/>
      <c r="F135" s="314">
        <f t="shared" si="92"/>
        <v>0</v>
      </c>
      <c r="G135" s="314"/>
      <c r="H135" s="314">
        <f t="shared" si="92"/>
        <v>0</v>
      </c>
      <c r="I135" s="314"/>
      <c r="J135" s="314">
        <f t="shared" si="92"/>
        <v>0</v>
      </c>
      <c r="K135" s="314"/>
      <c r="L135" s="314">
        <f t="shared" si="92"/>
        <v>0</v>
      </c>
      <c r="M135" s="314"/>
      <c r="N135" s="314">
        <f t="shared" si="92"/>
        <v>0</v>
      </c>
      <c r="O135" s="314"/>
      <c r="P135" s="314">
        <f t="shared" si="92"/>
        <v>0</v>
      </c>
      <c r="Q135" s="314"/>
      <c r="R135" s="314">
        <f t="shared" si="92"/>
        <v>0</v>
      </c>
      <c r="S135" s="314"/>
      <c r="T135" s="417">
        <f t="shared" si="91"/>
        <v>0</v>
      </c>
      <c r="U135" s="448" t="s">
        <v>317</v>
      </c>
    </row>
    <row r="136" spans="1:24" ht="12.75" hidden="1" customHeight="1" x14ac:dyDescent="0.3">
      <c r="A136" s="421" t="str">
        <f>A$16</f>
        <v>Kopējās izmaksas</v>
      </c>
      <c r="B136" s="422">
        <f>B132+B135</f>
        <v>0</v>
      </c>
      <c r="C136" s="422"/>
      <c r="D136" s="422">
        <f t="shared" ref="D136:R136" si="93">D132+D135</f>
        <v>0</v>
      </c>
      <c r="E136" s="422"/>
      <c r="F136" s="422">
        <f t="shared" si="93"/>
        <v>0</v>
      </c>
      <c r="G136" s="422"/>
      <c r="H136" s="422">
        <f t="shared" si="93"/>
        <v>0</v>
      </c>
      <c r="I136" s="422"/>
      <c r="J136" s="422">
        <f t="shared" si="93"/>
        <v>0</v>
      </c>
      <c r="K136" s="422"/>
      <c r="L136" s="422">
        <f t="shared" si="93"/>
        <v>0</v>
      </c>
      <c r="M136" s="422"/>
      <c r="N136" s="422">
        <f t="shared" si="93"/>
        <v>0</v>
      </c>
      <c r="O136" s="422"/>
      <c r="P136" s="422">
        <f t="shared" si="93"/>
        <v>0</v>
      </c>
      <c r="Q136" s="422"/>
      <c r="R136" s="422">
        <f t="shared" si="93"/>
        <v>0</v>
      </c>
      <c r="S136" s="422"/>
      <c r="T136" s="417">
        <f>SUM(B136:R136)</f>
        <v>0</v>
      </c>
      <c r="U136" s="448" t="s">
        <v>317</v>
      </c>
    </row>
    <row r="137" spans="1:24" ht="12.75" hidden="1" customHeight="1" x14ac:dyDescent="0.3">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hidden="1" customHeight="1" x14ac:dyDescent="0.3">
      <c r="A138" s="450" t="s">
        <v>329</v>
      </c>
      <c r="B138" s="438">
        <f>'1.2.1.C. Partneris-1'!C3</f>
        <v>0</v>
      </c>
      <c r="C138" s="439"/>
      <c r="D138" s="439"/>
      <c r="E138" s="439"/>
      <c r="F138" s="438">
        <f>'1.2.1.C. Partneris-1'!H3</f>
        <v>0</v>
      </c>
      <c r="G138" s="439"/>
      <c r="H138" s="440"/>
      <c r="I138" s="439"/>
      <c r="J138" s="440" t="s">
        <v>324</v>
      </c>
      <c r="K138" s="439"/>
      <c r="L138" s="442">
        <f>'1.2.1.C. Partneris-1'!C24</f>
        <v>0.85</v>
      </c>
      <c r="M138" s="439"/>
      <c r="N138" s="443" t="s">
        <v>333</v>
      </c>
      <c r="O138" s="439"/>
      <c r="P138" s="440"/>
      <c r="Q138" s="439"/>
      <c r="R138" s="440"/>
      <c r="S138" s="439"/>
      <c r="T138" s="440"/>
      <c r="U138" s="440"/>
      <c r="W138" s="4">
        <f>IF(F138=Dati!$J$3,1,IF(F138=Dati!$J$4,2,IF(F138=Dati!$J$5,3,0)))</f>
        <v>0</v>
      </c>
      <c r="X138" s="4">
        <f>'1.2.1.C. Partneris-1'!AA3</f>
        <v>1</v>
      </c>
    </row>
    <row r="139" spans="1:24" hidden="1" x14ac:dyDescent="0.3">
      <c r="A139" s="409" t="s">
        <v>309</v>
      </c>
      <c r="B139" s="410">
        <f>B$3</f>
        <v>2024</v>
      </c>
      <c r="C139" s="410"/>
      <c r="D139" s="410">
        <f>D$3</f>
        <v>2025</v>
      </c>
      <c r="E139" s="410"/>
      <c r="F139" s="410">
        <f>F$3</f>
        <v>2026</v>
      </c>
      <c r="G139" s="410"/>
      <c r="H139" s="410">
        <f>H$3</f>
        <v>2027</v>
      </c>
      <c r="I139" s="410"/>
      <c r="J139" s="410">
        <f>J$3</f>
        <v>2028</v>
      </c>
      <c r="K139" s="410"/>
      <c r="L139" s="410">
        <f>L$3</f>
        <v>2029</v>
      </c>
      <c r="M139" s="410"/>
      <c r="N139" s="410" t="str">
        <f>N$3</f>
        <v>X</v>
      </c>
      <c r="O139" s="410"/>
      <c r="P139" s="410" t="str">
        <f>P$3</f>
        <v>X</v>
      </c>
      <c r="Q139" s="410"/>
      <c r="R139" s="410" t="str">
        <f>R$3</f>
        <v>X</v>
      </c>
      <c r="S139" s="410"/>
      <c r="T139" s="410"/>
      <c r="U139" s="410"/>
    </row>
    <row r="140" spans="1:24" hidden="1" x14ac:dyDescent="0.3">
      <c r="A140" s="444"/>
      <c r="B140" s="411" t="s">
        <v>310</v>
      </c>
      <c r="C140" s="411"/>
      <c r="D140" s="411" t="s">
        <v>310</v>
      </c>
      <c r="E140" s="411"/>
      <c r="F140" s="411" t="s">
        <v>310</v>
      </c>
      <c r="G140" s="411"/>
      <c r="H140" s="411" t="s">
        <v>310</v>
      </c>
      <c r="I140" s="411"/>
      <c r="J140" s="411" t="s">
        <v>310</v>
      </c>
      <c r="K140" s="411"/>
      <c r="L140" s="411" t="s">
        <v>310</v>
      </c>
      <c r="M140" s="411"/>
      <c r="N140" s="411" t="s">
        <v>310</v>
      </c>
      <c r="O140" s="411"/>
      <c r="P140" s="411" t="s">
        <v>310</v>
      </c>
      <c r="Q140" s="411"/>
      <c r="R140" s="411" t="s">
        <v>310</v>
      </c>
      <c r="S140" s="411"/>
      <c r="T140" s="411" t="s">
        <v>190</v>
      </c>
      <c r="U140" s="411" t="s">
        <v>134</v>
      </c>
    </row>
    <row r="141" spans="1:24" ht="12.75" hidden="1" customHeight="1" x14ac:dyDescent="0.3">
      <c r="A141" s="445" t="str">
        <f>A$5</f>
        <v>Eiropas Reģionālās attīstības fonds</v>
      </c>
      <c r="B141" s="446" t="e">
        <f>(B148*$L$138)*$W$19-B153</f>
        <v>#DIV/0!</v>
      </c>
      <c r="C141" s="446"/>
      <c r="D141" s="446" t="e">
        <f t="shared" ref="D141" si="94">(D148*$L$138)*$W$19-D153</f>
        <v>#DIV/0!</v>
      </c>
      <c r="E141" s="446"/>
      <c r="F141" s="446" t="e">
        <f>(F148*$L$138-F153)*$W$19</f>
        <v>#DIV/0!</v>
      </c>
      <c r="G141" s="446"/>
      <c r="H141" s="446" t="e">
        <f t="shared" ref="H141:R141" si="95">(H148*$L$138-H153)*$W$19</f>
        <v>#DIV/0!</v>
      </c>
      <c r="I141" s="446"/>
      <c r="J141" s="446" t="e">
        <f t="shared" si="95"/>
        <v>#DIV/0!</v>
      </c>
      <c r="K141" s="446"/>
      <c r="L141" s="446" t="e">
        <f t="shared" si="95"/>
        <v>#DIV/0!</v>
      </c>
      <c r="M141" s="446"/>
      <c r="N141" s="446" t="e">
        <f t="shared" si="95"/>
        <v>#DIV/0!</v>
      </c>
      <c r="O141" s="446"/>
      <c r="P141" s="446" t="e">
        <f t="shared" si="95"/>
        <v>#DIV/0!</v>
      </c>
      <c r="Q141" s="446"/>
      <c r="R141" s="446" t="e">
        <f t="shared" si="95"/>
        <v>#DIV/0!</v>
      </c>
      <c r="S141" s="446"/>
      <c r="T141" s="413" t="e">
        <f>SUM(B141:R141)</f>
        <v>#DIV/0!</v>
      </c>
      <c r="U141" s="414" t="e">
        <f>T141/$T$148</f>
        <v>#DIV/0!</v>
      </c>
    </row>
    <row r="142" spans="1:24" ht="12.75" hidden="1" customHeight="1" x14ac:dyDescent="0.3">
      <c r="A142" s="415" t="str">
        <f>A$6</f>
        <v>Attiecināmais valsts budžeta finansējums</v>
      </c>
      <c r="B142" s="446">
        <f>IF($W138=2,B148-B141,0)</f>
        <v>0</v>
      </c>
      <c r="C142" s="446"/>
      <c r="D142" s="446">
        <f t="shared" ref="D142:R142" si="96">IF($W138=2,D148-D141,0)</f>
        <v>0</v>
      </c>
      <c r="E142" s="446"/>
      <c r="F142" s="446">
        <f t="shared" si="96"/>
        <v>0</v>
      </c>
      <c r="G142" s="446"/>
      <c r="H142" s="446">
        <f t="shared" si="96"/>
        <v>0</v>
      </c>
      <c r="I142" s="446"/>
      <c r="J142" s="446">
        <f t="shared" si="96"/>
        <v>0</v>
      </c>
      <c r="K142" s="446"/>
      <c r="L142" s="446">
        <f t="shared" si="96"/>
        <v>0</v>
      </c>
      <c r="M142" s="446"/>
      <c r="N142" s="446">
        <f t="shared" si="96"/>
        <v>0</v>
      </c>
      <c r="O142" s="446"/>
      <c r="P142" s="446">
        <f t="shared" si="96"/>
        <v>0</v>
      </c>
      <c r="Q142" s="446"/>
      <c r="R142" s="446">
        <f t="shared" si="96"/>
        <v>0</v>
      </c>
      <c r="S142" s="446"/>
      <c r="T142" s="413">
        <f t="shared" ref="T142:T147" si="97">SUM(B142:R142)</f>
        <v>0</v>
      </c>
      <c r="U142" s="414" t="e">
        <f t="shared" ref="U142:U147" si="98">T142/$T$148</f>
        <v>#DIV/0!</v>
      </c>
    </row>
    <row r="143" spans="1:24" ht="12.75" hidden="1" customHeight="1" x14ac:dyDescent="0.3">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97"/>
        <v>0</v>
      </c>
      <c r="U143" s="414" t="e">
        <f t="shared" si="98"/>
        <v>#DIV/0!</v>
      </c>
    </row>
    <row r="144" spans="1:24" ht="12.75" hidden="1" customHeight="1" x14ac:dyDescent="0.3">
      <c r="A144" s="415" t="str">
        <f>A$8</f>
        <v>Pašvaldības finansējums</v>
      </c>
      <c r="B144" s="447">
        <f>IF($W138=1,B148-B141-B143-B147-B145,0)</f>
        <v>0</v>
      </c>
      <c r="C144" s="447"/>
      <c r="D144" s="447">
        <f t="shared" ref="D144:R144" si="99">IF($W138=1,D148-D141-D143-D147-D145,0)</f>
        <v>0</v>
      </c>
      <c r="E144" s="447"/>
      <c r="F144" s="447">
        <f t="shared" si="99"/>
        <v>0</v>
      </c>
      <c r="G144" s="447"/>
      <c r="H144" s="447">
        <f t="shared" si="99"/>
        <v>0</v>
      </c>
      <c r="I144" s="447"/>
      <c r="J144" s="447">
        <f t="shared" si="99"/>
        <v>0</v>
      </c>
      <c r="K144" s="447"/>
      <c r="L144" s="447">
        <f t="shared" si="99"/>
        <v>0</v>
      </c>
      <c r="M144" s="447"/>
      <c r="N144" s="447">
        <f t="shared" si="99"/>
        <v>0</v>
      </c>
      <c r="O144" s="447"/>
      <c r="P144" s="447">
        <f t="shared" si="99"/>
        <v>0</v>
      </c>
      <c r="Q144" s="447"/>
      <c r="R144" s="447">
        <f t="shared" si="99"/>
        <v>0</v>
      </c>
      <c r="S144" s="447"/>
      <c r="T144" s="413">
        <f t="shared" si="97"/>
        <v>0</v>
      </c>
      <c r="U144" s="414" t="e">
        <f t="shared" si="98"/>
        <v>#DIV/0!</v>
      </c>
    </row>
    <row r="145" spans="1:23" s="3" customFormat="1" ht="12.75" hidden="1" customHeight="1" x14ac:dyDescent="0.3">
      <c r="A145" s="415" t="str">
        <f>A$9</f>
        <v xml:space="preserve">Elastības finansējuma apjoms </v>
      </c>
      <c r="B145" s="447" t="e">
        <f>IF($X$138=2,B148*(1-$L$138)+(B148*$L$138*$W$20)+(B148*$L$138*(1-$W$19)),B148*$L$138*$W$20)</f>
        <v>#DIV/0!</v>
      </c>
      <c r="C145" s="447"/>
      <c r="D145" s="447" t="e">
        <f t="shared" ref="D145:R145" si="100">IF($X$138=2,D148*(1-$L$138)+(D148*$L$138*$W$20)+(D148*$L$138*(1-$W$19)),D148*$L$138*$W$20)</f>
        <v>#DIV/0!</v>
      </c>
      <c r="E145" s="447"/>
      <c r="F145" s="447" t="e">
        <f t="shared" si="100"/>
        <v>#DIV/0!</v>
      </c>
      <c r="G145" s="447"/>
      <c r="H145" s="447" t="e">
        <f t="shared" si="100"/>
        <v>#DIV/0!</v>
      </c>
      <c r="I145" s="447"/>
      <c r="J145" s="447" t="e">
        <f t="shared" si="100"/>
        <v>#DIV/0!</v>
      </c>
      <c r="K145" s="447"/>
      <c r="L145" s="447" t="e">
        <f t="shared" si="100"/>
        <v>#DIV/0!</v>
      </c>
      <c r="M145" s="447"/>
      <c r="N145" s="447" t="e">
        <f t="shared" si="100"/>
        <v>#DIV/0!</v>
      </c>
      <c r="O145" s="447"/>
      <c r="P145" s="447" t="e">
        <f t="shared" si="100"/>
        <v>#DIV/0!</v>
      </c>
      <c r="Q145" s="447"/>
      <c r="R145" s="447" t="e">
        <f t="shared" si="100"/>
        <v>#DIV/0!</v>
      </c>
      <c r="S145" s="447"/>
      <c r="T145" s="413" t="e">
        <f t="shared" si="97"/>
        <v>#DIV/0!</v>
      </c>
      <c r="U145" s="414" t="e">
        <f t="shared" si="98"/>
        <v>#DIV/0!</v>
      </c>
    </row>
    <row r="146" spans="1:23" ht="12.75" hidden="1" customHeight="1" x14ac:dyDescent="0.3">
      <c r="A146" s="416" t="str">
        <f>A$10</f>
        <v>Publiskās attiecināmās izmaksas</v>
      </c>
      <c r="B146" s="314" t="e">
        <f>SUM(B141:B145)</f>
        <v>#DIV/0!</v>
      </c>
      <c r="C146" s="314"/>
      <c r="D146" s="314" t="e">
        <f t="shared" ref="D146:R146" si="101">SUM(D141:D145)</f>
        <v>#DIV/0!</v>
      </c>
      <c r="E146" s="314"/>
      <c r="F146" s="314" t="e">
        <f t="shared" si="101"/>
        <v>#DIV/0!</v>
      </c>
      <c r="G146" s="314"/>
      <c r="H146" s="314" t="e">
        <f t="shared" si="101"/>
        <v>#DIV/0!</v>
      </c>
      <c r="I146" s="314"/>
      <c r="J146" s="314" t="e">
        <f t="shared" si="101"/>
        <v>#DIV/0!</v>
      </c>
      <c r="K146" s="314"/>
      <c r="L146" s="314" t="e">
        <f t="shared" si="101"/>
        <v>#DIV/0!</v>
      </c>
      <c r="M146" s="314"/>
      <c r="N146" s="314" t="e">
        <f t="shared" si="101"/>
        <v>#DIV/0!</v>
      </c>
      <c r="O146" s="314"/>
      <c r="P146" s="314" t="e">
        <f t="shared" si="101"/>
        <v>#DIV/0!</v>
      </c>
      <c r="Q146" s="314"/>
      <c r="R146" s="314" t="e">
        <f t="shared" si="101"/>
        <v>#DIV/0!</v>
      </c>
      <c r="S146" s="314"/>
      <c r="T146" s="417" t="e">
        <f t="shared" si="97"/>
        <v>#DIV/0!</v>
      </c>
      <c r="U146" s="414" t="e">
        <f>T146/$T$148</f>
        <v>#DIV/0!</v>
      </c>
    </row>
    <row r="147" spans="1:23" ht="12.75" hidden="1" customHeight="1" x14ac:dyDescent="0.3">
      <c r="A147" s="415" t="str">
        <f>A$11</f>
        <v>Privātās attiecināmās izmaksas</v>
      </c>
      <c r="B147" s="447" t="b">
        <f>IF($W$138=1,0,IF($W$138=3,IF($X$138=1,B148-B146,0)))</f>
        <v>0</v>
      </c>
      <c r="C147" s="447"/>
      <c r="D147" s="447" t="b">
        <f t="shared" ref="D147:R147" si="102">IF($W$138=1,0,IF($W$138=3,IF($X$138=1,D148-D146,0)))</f>
        <v>0</v>
      </c>
      <c r="E147" s="447"/>
      <c r="F147" s="447" t="b">
        <f t="shared" si="102"/>
        <v>0</v>
      </c>
      <c r="G147" s="447"/>
      <c r="H147" s="447" t="b">
        <f t="shared" si="102"/>
        <v>0</v>
      </c>
      <c r="I147" s="447"/>
      <c r="J147" s="447" t="b">
        <f t="shared" si="102"/>
        <v>0</v>
      </c>
      <c r="K147" s="447"/>
      <c r="L147" s="447" t="b">
        <f t="shared" si="102"/>
        <v>0</v>
      </c>
      <c r="M147" s="447"/>
      <c r="N147" s="447" t="b">
        <f t="shared" si="102"/>
        <v>0</v>
      </c>
      <c r="O147" s="447"/>
      <c r="P147" s="447" t="b">
        <f t="shared" si="102"/>
        <v>0</v>
      </c>
      <c r="Q147" s="447"/>
      <c r="R147" s="447" t="b">
        <f t="shared" si="102"/>
        <v>0</v>
      </c>
      <c r="S147" s="447"/>
      <c r="T147" s="413">
        <f t="shared" si="97"/>
        <v>0</v>
      </c>
      <c r="U147" s="414" t="e">
        <f t="shared" si="98"/>
        <v>#DIV/0!</v>
      </c>
    </row>
    <row r="148" spans="1:23" ht="12.75" hidden="1" customHeight="1" x14ac:dyDescent="0.3">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hidden="1" customHeight="1" x14ac:dyDescent="0.3">
      <c r="A149" s="415" t="str">
        <f>A$13</f>
        <v>Publiskās ārpusprojekta izmaksas</v>
      </c>
      <c r="B149" s="447" t="b">
        <f>IF($W138=1,B154,IF($W138=3,IF($X138=1,0,B154)))</f>
        <v>0</v>
      </c>
      <c r="C149" s="447"/>
      <c r="D149" s="447" t="b">
        <f t="shared" ref="D149:T149" si="103">IF($W138=1,D154,IF($W138=3,IF($X138=1,0,D154)))</f>
        <v>0</v>
      </c>
      <c r="E149" s="447"/>
      <c r="F149" s="447" t="b">
        <f t="shared" si="103"/>
        <v>0</v>
      </c>
      <c r="G149" s="447"/>
      <c r="H149" s="447" t="b">
        <f t="shared" si="103"/>
        <v>0</v>
      </c>
      <c r="I149" s="447"/>
      <c r="J149" s="447" t="b">
        <f t="shared" si="103"/>
        <v>0</v>
      </c>
      <c r="K149" s="447"/>
      <c r="L149" s="447" t="b">
        <f t="shared" si="103"/>
        <v>0</v>
      </c>
      <c r="M149" s="447"/>
      <c r="N149" s="447" t="b">
        <f t="shared" si="103"/>
        <v>0</v>
      </c>
      <c r="O149" s="447"/>
      <c r="P149" s="447" t="b">
        <f t="shared" si="103"/>
        <v>0</v>
      </c>
      <c r="Q149" s="447"/>
      <c r="R149" s="447" t="b">
        <f t="shared" si="103"/>
        <v>0</v>
      </c>
      <c r="S149" s="447"/>
      <c r="T149" s="447" t="b">
        <f t="shared" si="103"/>
        <v>0</v>
      </c>
      <c r="U149" s="448" t="s">
        <v>317</v>
      </c>
    </row>
    <row r="150" spans="1:23" ht="12.75" hidden="1" customHeight="1" x14ac:dyDescent="0.3">
      <c r="A150" s="415" t="str">
        <f>A$14</f>
        <v>Privātās ārpusprojekta izmaksas</v>
      </c>
      <c r="B150" s="447">
        <f>IF($X138=2,0,IF($X138=1,B154,IF($W138=1,0,IF($W138=3,B154,0))))</f>
        <v>0</v>
      </c>
      <c r="C150" s="447"/>
      <c r="D150" s="447">
        <f t="shared" ref="D150:T150" si="104">IF($X138=2,0,IF($X138=1,D154,IF($W138=1,0,IF($W138=3,D154,0))))</f>
        <v>0</v>
      </c>
      <c r="E150" s="447"/>
      <c r="F150" s="447">
        <f t="shared" si="104"/>
        <v>0</v>
      </c>
      <c r="G150" s="447"/>
      <c r="H150" s="447">
        <f t="shared" si="104"/>
        <v>0</v>
      </c>
      <c r="I150" s="447"/>
      <c r="J150" s="447">
        <f t="shared" si="104"/>
        <v>0</v>
      </c>
      <c r="K150" s="447"/>
      <c r="L150" s="447">
        <f t="shared" si="104"/>
        <v>0</v>
      </c>
      <c r="M150" s="447"/>
      <c r="N150" s="447">
        <f t="shared" si="104"/>
        <v>0</v>
      </c>
      <c r="O150" s="447"/>
      <c r="P150" s="447">
        <f t="shared" si="104"/>
        <v>0</v>
      </c>
      <c r="Q150" s="447"/>
      <c r="R150" s="447">
        <f t="shared" si="104"/>
        <v>0</v>
      </c>
      <c r="S150" s="447"/>
      <c r="T150" s="447">
        <f t="shared" si="104"/>
        <v>0</v>
      </c>
      <c r="U150" s="448" t="s">
        <v>317</v>
      </c>
    </row>
    <row r="151" spans="1:23" ht="12.75" hidden="1" customHeight="1" x14ac:dyDescent="0.3">
      <c r="A151" s="416" t="str">
        <f>A$15</f>
        <v>Ārpusprojekta izmaksas kopā</v>
      </c>
      <c r="B151" s="314">
        <f>SUM(B149:B150)</f>
        <v>0</v>
      </c>
      <c r="C151" s="314"/>
      <c r="D151" s="314">
        <f t="shared" ref="D151:R151" si="105">SUM(D149:D150)</f>
        <v>0</v>
      </c>
      <c r="E151" s="314"/>
      <c r="F151" s="314">
        <f t="shared" si="105"/>
        <v>0</v>
      </c>
      <c r="G151" s="314"/>
      <c r="H151" s="314">
        <f t="shared" si="105"/>
        <v>0</v>
      </c>
      <c r="I151" s="314"/>
      <c r="J151" s="314">
        <f t="shared" si="105"/>
        <v>0</v>
      </c>
      <c r="K151" s="314"/>
      <c r="L151" s="314">
        <f t="shared" si="105"/>
        <v>0</v>
      </c>
      <c r="M151" s="314"/>
      <c r="N151" s="314">
        <f t="shared" si="105"/>
        <v>0</v>
      </c>
      <c r="O151" s="314"/>
      <c r="P151" s="314">
        <f t="shared" si="105"/>
        <v>0</v>
      </c>
      <c r="Q151" s="314"/>
      <c r="R151" s="314">
        <f t="shared" si="105"/>
        <v>0</v>
      </c>
      <c r="S151" s="314"/>
      <c r="T151" s="417">
        <f t="shared" ref="T151" si="106">SUM(B151:R151)</f>
        <v>0</v>
      </c>
      <c r="U151" s="448" t="s">
        <v>317</v>
      </c>
    </row>
    <row r="152" spans="1:23" ht="12.75" hidden="1" customHeight="1" x14ac:dyDescent="0.3">
      <c r="A152" s="421" t="str">
        <f>A$16</f>
        <v>Kopējās izmaksas</v>
      </c>
      <c r="B152" s="422">
        <f>B148+B151</f>
        <v>0</v>
      </c>
      <c r="C152" s="422"/>
      <c r="D152" s="422">
        <f t="shared" ref="D152:R152" si="107">D148+D151</f>
        <v>0</v>
      </c>
      <c r="E152" s="422"/>
      <c r="F152" s="422">
        <f t="shared" si="107"/>
        <v>0</v>
      </c>
      <c r="G152" s="422"/>
      <c r="H152" s="422">
        <f t="shared" si="107"/>
        <v>0</v>
      </c>
      <c r="I152" s="422"/>
      <c r="J152" s="422">
        <f t="shared" si="107"/>
        <v>0</v>
      </c>
      <c r="K152" s="422"/>
      <c r="L152" s="422">
        <f t="shared" si="107"/>
        <v>0</v>
      </c>
      <c r="M152" s="422"/>
      <c r="N152" s="422">
        <f t="shared" si="107"/>
        <v>0</v>
      </c>
      <c r="O152" s="422"/>
      <c r="P152" s="422">
        <f t="shared" si="107"/>
        <v>0</v>
      </c>
      <c r="Q152" s="422"/>
      <c r="R152" s="422">
        <f t="shared" si="107"/>
        <v>0</v>
      </c>
      <c r="S152" s="422"/>
      <c r="T152" s="417">
        <f>SUM(B152:R152)</f>
        <v>0</v>
      </c>
      <c r="U152" s="448" t="s">
        <v>317</v>
      </c>
    </row>
    <row r="153" spans="1:23" ht="12.75" hidden="1" customHeight="1" x14ac:dyDescent="0.3">
      <c r="A153" s="451" t="s">
        <v>334</v>
      </c>
      <c r="B153" s="452" t="e">
        <f>B148*$L$138*$W$20</f>
        <v>#DIV/0!</v>
      </c>
      <c r="C153" s="452"/>
      <c r="D153" s="452" t="e">
        <f t="shared" ref="D153:R153" si="108">D148*$L$138*$W$20</f>
        <v>#DIV/0!</v>
      </c>
      <c r="E153" s="452"/>
      <c r="F153" s="452" t="e">
        <f t="shared" si="108"/>
        <v>#DIV/0!</v>
      </c>
      <c r="G153" s="452"/>
      <c r="H153" s="452" t="e">
        <f t="shared" si="108"/>
        <v>#DIV/0!</v>
      </c>
      <c r="I153" s="452"/>
      <c r="J153" s="452" t="e">
        <f t="shared" si="108"/>
        <v>#DIV/0!</v>
      </c>
      <c r="K153" s="452"/>
      <c r="L153" s="452" t="e">
        <f t="shared" si="108"/>
        <v>#DIV/0!</v>
      </c>
      <c r="M153" s="452"/>
      <c r="N153" s="452" t="e">
        <f t="shared" si="108"/>
        <v>#DIV/0!</v>
      </c>
      <c r="O153" s="452"/>
      <c r="P153" s="452" t="e">
        <f t="shared" si="108"/>
        <v>#DIV/0!</v>
      </c>
      <c r="Q153" s="452"/>
      <c r="R153" s="452" t="e">
        <f t="shared" si="108"/>
        <v>#DIV/0!</v>
      </c>
      <c r="S153" s="452"/>
      <c r="T153" s="452">
        <f>IF(X138=1,0,SUM(B153:R153))</f>
        <v>0</v>
      </c>
      <c r="U153" s="460"/>
    </row>
    <row r="154" spans="1:23" ht="12.75" hidden="1" customHeight="1" x14ac:dyDescent="0.3">
      <c r="A154" s="451" t="s">
        <v>319</v>
      </c>
      <c r="B154" s="452">
        <f>IF(B23=2,'1.2.1.C. Partneris-1'!I24,'1.2.1.C. Partneris-1'!I24*B23)</f>
        <v>0</v>
      </c>
      <c r="C154" s="452"/>
      <c r="D154" s="452">
        <f>IF(D23=2,'1.2.1.C. Partneris-1'!K24+'1.2.1.C. Partneris-1'!I24,'1.2.1.C. Partneris-1'!K24*D23)</f>
        <v>0</v>
      </c>
      <c r="E154" s="452"/>
      <c r="F154" s="452">
        <f>IF(F23=2,'1.2.1.C. Partneris-1'!M24+'1.2.1.C. Partneris-1'!K24+'1.2.1.C. Partneris-1'!I24,'1.2.1.C. Partneris-1'!M24*F23)</f>
        <v>0</v>
      </c>
      <c r="G154" s="452"/>
      <c r="H154" s="452">
        <f>IF(H23=2,'1.2.1.C. Partneris-1'!O24+'1.2.1.C. Partneris-1'!M24+'1.2.1.C. Partneris-1'!K24+'1.2.1.C. Partneris-1'!I24,'1.2.1.C.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c r="S154" s="452"/>
      <c r="T154" s="452"/>
      <c r="U154" s="460"/>
    </row>
    <row r="155" spans="1:23" hidden="1" x14ac:dyDescent="0.3"/>
    <row r="156" spans="1:23" ht="24" hidden="1" customHeight="1" x14ac:dyDescent="0.3">
      <c r="A156" s="453" t="s">
        <v>335</v>
      </c>
      <c r="B156" s="438">
        <f>'1.2.2.A. Partneris-2'!C3</f>
        <v>0</v>
      </c>
      <c r="C156" s="439"/>
      <c r="D156" s="439"/>
      <c r="E156" s="439"/>
      <c r="F156" s="438">
        <f>'1.2.2.A. Partneris-2'!H3</f>
        <v>0</v>
      </c>
      <c r="G156" s="439"/>
      <c r="H156" s="440"/>
      <c r="I156" s="439"/>
      <c r="J156" s="440" t="s">
        <v>324</v>
      </c>
      <c r="K156" s="439"/>
      <c r="L156" s="442">
        <f>'1.2.2.A. Partneris-2'!C24</f>
        <v>0.85</v>
      </c>
      <c r="M156" s="439"/>
      <c r="N156" s="443" t="s">
        <v>330</v>
      </c>
      <c r="O156" s="439"/>
      <c r="P156" s="440"/>
      <c r="Q156" s="439"/>
      <c r="R156" s="440"/>
      <c r="S156" s="439"/>
      <c r="T156" s="440"/>
      <c r="U156" s="440"/>
      <c r="W156" s="4">
        <f>IF(F156=Dati!$J$3,1,IF(F156=Dati!$J$4,2,IF(F156=Dati!$J$5,3,0)))</f>
        <v>0</v>
      </c>
    </row>
    <row r="157" spans="1:23" hidden="1" x14ac:dyDescent="0.3">
      <c r="A157" s="409" t="s">
        <v>309</v>
      </c>
      <c r="B157" s="410">
        <f>B$3</f>
        <v>2024</v>
      </c>
      <c r="C157" s="410"/>
      <c r="D157" s="410">
        <f>D$3</f>
        <v>2025</v>
      </c>
      <c r="E157" s="410"/>
      <c r="F157" s="410">
        <f>F$3</f>
        <v>2026</v>
      </c>
      <c r="G157" s="410"/>
      <c r="H157" s="410">
        <f>H$3</f>
        <v>2027</v>
      </c>
      <c r="I157" s="410"/>
      <c r="J157" s="410">
        <f>J$3</f>
        <v>2028</v>
      </c>
      <c r="K157" s="410"/>
      <c r="L157" s="410">
        <f>L$3</f>
        <v>2029</v>
      </c>
      <c r="M157" s="410"/>
      <c r="N157" s="410" t="str">
        <f>N$3</f>
        <v>X</v>
      </c>
      <c r="O157" s="410"/>
      <c r="P157" s="410" t="str">
        <f>P$3</f>
        <v>X</v>
      </c>
      <c r="Q157" s="410"/>
      <c r="R157" s="410" t="str">
        <f>R$3</f>
        <v>X</v>
      </c>
      <c r="S157" s="410"/>
      <c r="T157" s="410"/>
      <c r="U157" s="410"/>
    </row>
    <row r="158" spans="1:23" hidden="1" x14ac:dyDescent="0.3">
      <c r="A158" s="444"/>
      <c r="B158" s="411" t="s">
        <v>310</v>
      </c>
      <c r="C158" s="411"/>
      <c r="D158" s="411" t="s">
        <v>310</v>
      </c>
      <c r="E158" s="411"/>
      <c r="F158" s="411" t="s">
        <v>310</v>
      </c>
      <c r="G158" s="411"/>
      <c r="H158" s="411" t="s">
        <v>310</v>
      </c>
      <c r="I158" s="411"/>
      <c r="J158" s="411" t="s">
        <v>310</v>
      </c>
      <c r="K158" s="411"/>
      <c r="L158" s="411" t="s">
        <v>310</v>
      </c>
      <c r="M158" s="411"/>
      <c r="N158" s="411" t="s">
        <v>310</v>
      </c>
      <c r="O158" s="411"/>
      <c r="P158" s="411" t="s">
        <v>310</v>
      </c>
      <c r="Q158" s="411"/>
      <c r="R158" s="411" t="s">
        <v>310</v>
      </c>
      <c r="S158" s="411"/>
      <c r="T158" s="411" t="s">
        <v>190</v>
      </c>
      <c r="U158" s="411" t="s">
        <v>134</v>
      </c>
    </row>
    <row r="159" spans="1:23" ht="12.75" hidden="1" customHeight="1" x14ac:dyDescent="0.3">
      <c r="A159" s="445" t="str">
        <f>A$5</f>
        <v>Eiropas Reģionālās attīstības fonds</v>
      </c>
      <c r="B159" s="446" t="e">
        <f>(B166*$L$156)*$W$19-B163</f>
        <v>#DIV/0!</v>
      </c>
      <c r="C159" s="446"/>
      <c r="D159" s="446" t="e">
        <f t="shared" ref="D159:P159" si="109">(D166*$L$156)*$W$19-D163</f>
        <v>#DIV/0!</v>
      </c>
      <c r="E159" s="446"/>
      <c r="F159" s="446" t="e">
        <f t="shared" si="109"/>
        <v>#DIV/0!</v>
      </c>
      <c r="G159" s="446"/>
      <c r="H159" s="446" t="e">
        <f t="shared" si="109"/>
        <v>#DIV/0!</v>
      </c>
      <c r="I159" s="446"/>
      <c r="J159" s="446" t="e">
        <f t="shared" si="109"/>
        <v>#DIV/0!</v>
      </c>
      <c r="K159" s="446"/>
      <c r="L159" s="446" t="e">
        <f t="shared" si="109"/>
        <v>#DIV/0!</v>
      </c>
      <c r="M159" s="446"/>
      <c r="N159" s="446" t="e">
        <f t="shared" si="109"/>
        <v>#DIV/0!</v>
      </c>
      <c r="O159" s="446"/>
      <c r="P159" s="446" t="e">
        <f t="shared" si="109"/>
        <v>#DIV/0!</v>
      </c>
      <c r="Q159" s="446"/>
      <c r="R159" s="446" t="e">
        <f t="shared" ref="R159" si="110">(R166*$L$156-R163)*$W$19</f>
        <v>#DIV/0!</v>
      </c>
      <c r="S159" s="446"/>
      <c r="T159" s="413" t="e">
        <f t="shared" ref="T159:T166" si="111">SUM(B159:R159)</f>
        <v>#DIV/0!</v>
      </c>
      <c r="U159" s="414" t="e">
        <f>T159/$T$166</f>
        <v>#DIV/0!</v>
      </c>
    </row>
    <row r="160" spans="1:23" ht="12.75" hidden="1" customHeight="1" x14ac:dyDescent="0.3">
      <c r="A160" s="415" t="str">
        <f>A$6</f>
        <v>Attiecināmais valsts budžeta finansējums</v>
      </c>
      <c r="B160" s="446">
        <f>IF($W156=2,B166-B159-B163,0)</f>
        <v>0</v>
      </c>
      <c r="C160" s="446"/>
      <c r="D160" s="446">
        <f t="shared" ref="D160" si="112">IF($W156=2,D166-D159-D163,0)</f>
        <v>0</v>
      </c>
      <c r="E160" s="446"/>
      <c r="F160" s="446">
        <f t="shared" ref="F160" si="113">IF($W156=2,F166-F159-F163,0)</f>
        <v>0</v>
      </c>
      <c r="G160" s="446"/>
      <c r="H160" s="446">
        <f t="shared" ref="H160" si="114">IF($W156=2,H166-H159-H163,0)</f>
        <v>0</v>
      </c>
      <c r="I160" s="446"/>
      <c r="J160" s="446">
        <f t="shared" ref="J160" si="115">IF($W156=2,J166-J159-J163,0)</f>
        <v>0</v>
      </c>
      <c r="K160" s="446"/>
      <c r="L160" s="446">
        <f t="shared" ref="L160" si="116">IF($W156=2,L166-L159-L163,0)</f>
        <v>0</v>
      </c>
      <c r="M160" s="446"/>
      <c r="N160" s="446">
        <f t="shared" ref="N160" si="117">IF($W156=2,N166-N159-N163,0)</f>
        <v>0</v>
      </c>
      <c r="O160" s="446"/>
      <c r="P160" s="446">
        <f t="shared" ref="P160" si="118">IF($W156=2,P166-P159-P163,0)</f>
        <v>0</v>
      </c>
      <c r="Q160" s="446"/>
      <c r="R160" s="446">
        <f t="shared" ref="R160" si="119">IF($W156=2,R166-R159-R163,0)</f>
        <v>0</v>
      </c>
      <c r="S160" s="446"/>
      <c r="T160" s="413">
        <f t="shared" si="111"/>
        <v>0</v>
      </c>
      <c r="U160" s="414" t="e">
        <f t="shared" ref="U160:U166" si="120">T160/$T$166</f>
        <v>#DIV/0!</v>
      </c>
    </row>
    <row r="161" spans="1:23" ht="12.75" hidden="1" customHeight="1" x14ac:dyDescent="0.3">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111"/>
        <v>0</v>
      </c>
      <c r="U161" s="414" t="e">
        <f t="shared" si="120"/>
        <v>#DIV/0!</v>
      </c>
    </row>
    <row r="162" spans="1:23" ht="12.75" hidden="1" customHeight="1" x14ac:dyDescent="0.3">
      <c r="A162" s="415" t="str">
        <f>A$8</f>
        <v>Pašvaldības finansējums</v>
      </c>
      <c r="B162" s="447">
        <f>IF($W156=1,B166-B159-B161-B163,0)</f>
        <v>0</v>
      </c>
      <c r="C162" s="447"/>
      <c r="D162" s="447">
        <f t="shared" ref="D162:R162" si="121">IF($W156=1,D166-D159-D161-D163,0)</f>
        <v>0</v>
      </c>
      <c r="E162" s="447"/>
      <c r="F162" s="447">
        <f t="shared" si="121"/>
        <v>0</v>
      </c>
      <c r="G162" s="447"/>
      <c r="H162" s="447">
        <f t="shared" si="121"/>
        <v>0</v>
      </c>
      <c r="I162" s="447"/>
      <c r="J162" s="447">
        <f t="shared" si="121"/>
        <v>0</v>
      </c>
      <c r="K162" s="447"/>
      <c r="L162" s="447">
        <f t="shared" si="121"/>
        <v>0</v>
      </c>
      <c r="M162" s="447"/>
      <c r="N162" s="447">
        <f t="shared" si="121"/>
        <v>0</v>
      </c>
      <c r="O162" s="447"/>
      <c r="P162" s="447">
        <f t="shared" si="121"/>
        <v>0</v>
      </c>
      <c r="Q162" s="447"/>
      <c r="R162" s="447">
        <f t="shared" si="121"/>
        <v>0</v>
      </c>
      <c r="S162" s="447"/>
      <c r="T162" s="413">
        <f t="shared" si="111"/>
        <v>0</v>
      </c>
      <c r="U162" s="414" t="e">
        <f t="shared" si="120"/>
        <v>#DIV/0!</v>
      </c>
    </row>
    <row r="163" spans="1:23" s="3" customFormat="1" ht="12.75" hidden="1" customHeight="1" x14ac:dyDescent="0.3">
      <c r="A163" s="415" t="str">
        <f>A$9</f>
        <v xml:space="preserve">Elastības finansējuma apjoms </v>
      </c>
      <c r="B163" s="447" t="e">
        <f>B166*$L$156*$W$20</f>
        <v>#DIV/0!</v>
      </c>
      <c r="C163" s="447"/>
      <c r="D163" s="447" t="e">
        <f t="shared" ref="D163:R163" si="122">D166*$L$156*$W$20</f>
        <v>#DIV/0!</v>
      </c>
      <c r="E163" s="447"/>
      <c r="F163" s="447" t="e">
        <f t="shared" si="122"/>
        <v>#DIV/0!</v>
      </c>
      <c r="G163" s="447"/>
      <c r="H163" s="447" t="e">
        <f t="shared" si="122"/>
        <v>#DIV/0!</v>
      </c>
      <c r="I163" s="447"/>
      <c r="J163" s="447" t="e">
        <f t="shared" si="122"/>
        <v>#DIV/0!</v>
      </c>
      <c r="K163" s="447"/>
      <c r="L163" s="447" t="e">
        <f t="shared" si="122"/>
        <v>#DIV/0!</v>
      </c>
      <c r="M163" s="447"/>
      <c r="N163" s="447" t="e">
        <f t="shared" si="122"/>
        <v>#DIV/0!</v>
      </c>
      <c r="O163" s="447"/>
      <c r="P163" s="447" t="e">
        <f t="shared" si="122"/>
        <v>#DIV/0!</v>
      </c>
      <c r="Q163" s="447"/>
      <c r="R163" s="447" t="e">
        <f t="shared" si="122"/>
        <v>#DIV/0!</v>
      </c>
      <c r="S163" s="447"/>
      <c r="T163" s="413" t="e">
        <f t="shared" si="111"/>
        <v>#DIV/0!</v>
      </c>
      <c r="U163" s="414" t="e">
        <f t="shared" si="120"/>
        <v>#DIV/0!</v>
      </c>
    </row>
    <row r="164" spans="1:23" ht="12.75" hidden="1" customHeight="1" x14ac:dyDescent="0.3">
      <c r="A164" s="416" t="str">
        <f>A$10</f>
        <v>Publiskās attiecināmās izmaksas</v>
      </c>
      <c r="B164" s="314" t="e">
        <f>SUM(B159:B163)</f>
        <v>#DIV/0!</v>
      </c>
      <c r="C164" s="314"/>
      <c r="D164" s="314" t="e">
        <f t="shared" ref="D164:R164" si="123">SUM(D159:D163)</f>
        <v>#DIV/0!</v>
      </c>
      <c r="E164" s="314"/>
      <c r="F164" s="314" t="e">
        <f t="shared" si="123"/>
        <v>#DIV/0!</v>
      </c>
      <c r="G164" s="314"/>
      <c r="H164" s="314" t="e">
        <f t="shared" si="123"/>
        <v>#DIV/0!</v>
      </c>
      <c r="I164" s="314"/>
      <c r="J164" s="314" t="e">
        <f t="shared" si="123"/>
        <v>#DIV/0!</v>
      </c>
      <c r="K164" s="314"/>
      <c r="L164" s="314" t="e">
        <f t="shared" si="123"/>
        <v>#DIV/0!</v>
      </c>
      <c r="M164" s="314"/>
      <c r="N164" s="314" t="e">
        <f t="shared" si="123"/>
        <v>#DIV/0!</v>
      </c>
      <c r="O164" s="314"/>
      <c r="P164" s="314" t="e">
        <f t="shared" si="123"/>
        <v>#DIV/0!</v>
      </c>
      <c r="Q164" s="314"/>
      <c r="R164" s="314" t="e">
        <f t="shared" si="123"/>
        <v>#DIV/0!</v>
      </c>
      <c r="S164" s="314"/>
      <c r="T164" s="417" t="e">
        <f t="shared" si="111"/>
        <v>#DIV/0!</v>
      </c>
      <c r="U164" s="414" t="e">
        <f t="shared" si="120"/>
        <v>#DIV/0!</v>
      </c>
    </row>
    <row r="165" spans="1:23" ht="12.75" hidden="1" customHeight="1" x14ac:dyDescent="0.3">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111"/>
        <v>0</v>
      </c>
      <c r="U165" s="414" t="e">
        <f t="shared" si="120"/>
        <v>#DIV/0!</v>
      </c>
    </row>
    <row r="166" spans="1:23" ht="12.75" hidden="1" customHeight="1" x14ac:dyDescent="0.3">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111"/>
        <v>0</v>
      </c>
      <c r="U166" s="414" t="e">
        <f t="shared" si="120"/>
        <v>#DIV/0!</v>
      </c>
    </row>
    <row r="167" spans="1:23" ht="12.75" hidden="1" customHeight="1" x14ac:dyDescent="0.3">
      <c r="A167" s="415" t="str">
        <f>A$13</f>
        <v>Publiskās ārpusprojekta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124">SUM(B167:R167)</f>
        <v>0</v>
      </c>
      <c r="U167" s="448" t="s">
        <v>317</v>
      </c>
    </row>
    <row r="168" spans="1:23" ht="12.75" hidden="1" customHeight="1" x14ac:dyDescent="0.3">
      <c r="A168" s="415" t="str">
        <f>A$14</f>
        <v>Privātās ārpusprojekta izmaksas</v>
      </c>
      <c r="B168" s="449"/>
      <c r="C168" s="449"/>
      <c r="D168" s="449"/>
      <c r="E168" s="449"/>
      <c r="F168" s="449"/>
      <c r="G168" s="449"/>
      <c r="H168" s="449"/>
      <c r="I168" s="449"/>
      <c r="J168" s="449"/>
      <c r="K168" s="449"/>
      <c r="L168" s="449"/>
      <c r="M168" s="449"/>
      <c r="N168" s="449"/>
      <c r="O168" s="449"/>
      <c r="P168" s="449"/>
      <c r="Q168" s="449"/>
      <c r="R168" s="449"/>
      <c r="S168" s="449"/>
      <c r="T168" s="413">
        <f t="shared" si="124"/>
        <v>0</v>
      </c>
      <c r="U168" s="448" t="s">
        <v>317</v>
      </c>
    </row>
    <row r="169" spans="1:23" ht="12.75" hidden="1" customHeight="1" x14ac:dyDescent="0.3">
      <c r="A169" s="416" t="str">
        <f>A$15</f>
        <v>Ārpusprojekta izmaksas kopā</v>
      </c>
      <c r="B169" s="314">
        <f>SUM(B167:B168)</f>
        <v>0</v>
      </c>
      <c r="C169" s="314"/>
      <c r="D169" s="314">
        <f t="shared" ref="D169:R169" si="125">SUM(D167:D168)</f>
        <v>0</v>
      </c>
      <c r="E169" s="314"/>
      <c r="F169" s="314">
        <f t="shared" si="125"/>
        <v>0</v>
      </c>
      <c r="G169" s="314"/>
      <c r="H169" s="314">
        <f t="shared" si="125"/>
        <v>0</v>
      </c>
      <c r="I169" s="314"/>
      <c r="J169" s="314">
        <f t="shared" si="125"/>
        <v>0</v>
      </c>
      <c r="K169" s="314"/>
      <c r="L169" s="314">
        <f t="shared" si="125"/>
        <v>0</v>
      </c>
      <c r="M169" s="314"/>
      <c r="N169" s="314">
        <f t="shared" si="125"/>
        <v>0</v>
      </c>
      <c r="O169" s="314"/>
      <c r="P169" s="314">
        <f t="shared" si="125"/>
        <v>0</v>
      </c>
      <c r="Q169" s="314"/>
      <c r="R169" s="314">
        <f t="shared" si="125"/>
        <v>0</v>
      </c>
      <c r="S169" s="314"/>
      <c r="T169" s="417">
        <f t="shared" si="124"/>
        <v>0</v>
      </c>
      <c r="U169" s="448" t="s">
        <v>317</v>
      </c>
    </row>
    <row r="170" spans="1:23" ht="12.75" hidden="1" customHeight="1" x14ac:dyDescent="0.3">
      <c r="A170" s="421" t="str">
        <f>A$16</f>
        <v>Kopējās izmaksas</v>
      </c>
      <c r="B170" s="422">
        <f>B166+B169</f>
        <v>0</v>
      </c>
      <c r="C170" s="422"/>
      <c r="D170" s="422">
        <f t="shared" ref="D170:R170" si="126">D166+D169</f>
        <v>0</v>
      </c>
      <c r="E170" s="422"/>
      <c r="F170" s="422">
        <f t="shared" si="126"/>
        <v>0</v>
      </c>
      <c r="G170" s="422"/>
      <c r="H170" s="422">
        <f t="shared" si="126"/>
        <v>0</v>
      </c>
      <c r="I170" s="422"/>
      <c r="J170" s="422">
        <f t="shared" si="126"/>
        <v>0</v>
      </c>
      <c r="K170" s="422"/>
      <c r="L170" s="422">
        <f t="shared" si="126"/>
        <v>0</v>
      </c>
      <c r="M170" s="422"/>
      <c r="N170" s="422">
        <f t="shared" si="126"/>
        <v>0</v>
      </c>
      <c r="O170" s="422"/>
      <c r="P170" s="422">
        <f t="shared" si="126"/>
        <v>0</v>
      </c>
      <c r="Q170" s="422"/>
      <c r="R170" s="422">
        <f t="shared" si="126"/>
        <v>0</v>
      </c>
      <c r="S170" s="422"/>
      <c r="T170" s="424">
        <f t="shared" si="124"/>
        <v>0</v>
      </c>
      <c r="U170" s="448" t="s">
        <v>317</v>
      </c>
    </row>
    <row r="171" spans="1:23" ht="12.75" hidden="1" customHeight="1" x14ac:dyDescent="0.3">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hidden="1" customHeight="1" x14ac:dyDescent="0.3">
      <c r="A172" s="453" t="s">
        <v>335</v>
      </c>
      <c r="B172" s="438">
        <f>'1.2.2.B. Partneris-2'!C3</f>
        <v>0</v>
      </c>
      <c r="C172" s="439"/>
      <c r="D172" s="439"/>
      <c r="E172" s="439"/>
      <c r="F172" s="438">
        <f>'1.2.2.B. Partneris-2'!H3</f>
        <v>0</v>
      </c>
      <c r="G172" s="439"/>
      <c r="H172" s="440"/>
      <c r="I172" s="439"/>
      <c r="J172" s="440" t="s">
        <v>324</v>
      </c>
      <c r="K172" s="439"/>
      <c r="L172" s="442">
        <f>'11. DL 4.pielikums'!$E$43</f>
        <v>0</v>
      </c>
      <c r="M172" s="439"/>
      <c r="N172" s="443" t="s">
        <v>331</v>
      </c>
      <c r="O172" s="439"/>
      <c r="P172" s="440"/>
      <c r="Q172" s="439"/>
      <c r="R172" s="440"/>
      <c r="S172" s="439"/>
      <c r="T172" s="440"/>
      <c r="U172" s="440"/>
      <c r="W172" s="4">
        <f>IF(F172=Dati!$J$3,1,IF(F172=Dati!$J$4,2,IF(F172=Dati!$J$5,3,0)))</f>
        <v>0</v>
      </c>
    </row>
    <row r="173" spans="1:23" ht="12.75" hidden="1" customHeight="1" x14ac:dyDescent="0.3">
      <c r="A173" s="409" t="s">
        <v>309</v>
      </c>
      <c r="B173" s="410">
        <f>B$3</f>
        <v>2024</v>
      </c>
      <c r="C173" s="410"/>
      <c r="D173" s="410">
        <f>D$3</f>
        <v>2025</v>
      </c>
      <c r="E173" s="410"/>
      <c r="F173" s="410">
        <f>F$3</f>
        <v>2026</v>
      </c>
      <c r="G173" s="410"/>
      <c r="H173" s="410">
        <f>H$3</f>
        <v>2027</v>
      </c>
      <c r="I173" s="410"/>
      <c r="J173" s="410">
        <f>J$3</f>
        <v>2028</v>
      </c>
      <c r="K173" s="410"/>
      <c r="L173" s="410">
        <f>L$3</f>
        <v>2029</v>
      </c>
      <c r="M173" s="410"/>
      <c r="N173" s="410" t="str">
        <f>N$3</f>
        <v>X</v>
      </c>
      <c r="O173" s="410"/>
      <c r="P173" s="410" t="str">
        <f>P$3</f>
        <v>X</v>
      </c>
      <c r="Q173" s="410"/>
      <c r="R173" s="410" t="str">
        <f>R$3</f>
        <v>X</v>
      </c>
      <c r="S173" s="410"/>
      <c r="T173" s="410"/>
      <c r="U173" s="410"/>
    </row>
    <row r="174" spans="1:23" hidden="1" x14ac:dyDescent="0.3">
      <c r="A174" s="444"/>
      <c r="B174" s="411" t="s">
        <v>310</v>
      </c>
      <c r="C174" s="411"/>
      <c r="D174" s="411" t="s">
        <v>310</v>
      </c>
      <c r="E174" s="411"/>
      <c r="F174" s="411" t="s">
        <v>310</v>
      </c>
      <c r="G174" s="411"/>
      <c r="H174" s="411" t="s">
        <v>310</v>
      </c>
      <c r="I174" s="411"/>
      <c r="J174" s="411" t="s">
        <v>310</v>
      </c>
      <c r="K174" s="411"/>
      <c r="L174" s="411" t="s">
        <v>310</v>
      </c>
      <c r="M174" s="411"/>
      <c r="N174" s="411" t="s">
        <v>310</v>
      </c>
      <c r="O174" s="411"/>
      <c r="P174" s="411" t="s">
        <v>310</v>
      </c>
      <c r="Q174" s="411"/>
      <c r="R174" s="411" t="s">
        <v>310</v>
      </c>
      <c r="S174" s="411"/>
      <c r="T174" s="411" t="s">
        <v>190</v>
      </c>
      <c r="U174" s="411" t="s">
        <v>134</v>
      </c>
    </row>
    <row r="175" spans="1:23" ht="12.75" hidden="1" customHeight="1" x14ac:dyDescent="0.3">
      <c r="A175" s="445" t="str">
        <f>A$5</f>
        <v>Eiropas Reģionālās attīstības fonds</v>
      </c>
      <c r="B175" s="446" t="e">
        <f>(B182*$L$172)*$W$19-B179</f>
        <v>#DIV/0!</v>
      </c>
      <c r="C175" s="446"/>
      <c r="D175" s="446" t="e">
        <f t="shared" ref="D175:P175" si="127">(D182*$L$172)*$W$19-D179</f>
        <v>#DIV/0!</v>
      </c>
      <c r="E175" s="446"/>
      <c r="F175" s="446" t="e">
        <f t="shared" si="127"/>
        <v>#DIV/0!</v>
      </c>
      <c r="G175" s="446"/>
      <c r="H175" s="446" t="e">
        <f t="shared" si="127"/>
        <v>#DIV/0!</v>
      </c>
      <c r="I175" s="446"/>
      <c r="J175" s="446" t="e">
        <f t="shared" si="127"/>
        <v>#DIV/0!</v>
      </c>
      <c r="K175" s="446"/>
      <c r="L175" s="446" t="e">
        <f t="shared" si="127"/>
        <v>#DIV/0!</v>
      </c>
      <c r="M175" s="446"/>
      <c r="N175" s="446" t="e">
        <f t="shared" si="127"/>
        <v>#DIV/0!</v>
      </c>
      <c r="O175" s="446"/>
      <c r="P175" s="446" t="e">
        <f t="shared" si="127"/>
        <v>#DIV/0!</v>
      </c>
      <c r="Q175" s="446"/>
      <c r="R175" s="446" t="e">
        <f t="shared" ref="R175" si="128">(R182*$L$172-R179)*$W$19</f>
        <v>#DIV/0!</v>
      </c>
      <c r="S175" s="446"/>
      <c r="T175" s="413" t="e">
        <f t="shared" ref="T175:T181" si="129">SUM(B175:R175)</f>
        <v>#DIV/0!</v>
      </c>
      <c r="U175" s="414" t="e">
        <f>T175/$T$182</f>
        <v>#DIV/0!</v>
      </c>
    </row>
    <row r="176" spans="1:23" ht="12.75" hidden="1" customHeight="1" x14ac:dyDescent="0.3">
      <c r="A176" s="415" t="str">
        <f>A$6</f>
        <v>Attiecināmais valsts budžeta finansējums</v>
      </c>
      <c r="B176" s="446">
        <f>IF($W172=2,B182-B175,0)</f>
        <v>0</v>
      </c>
      <c r="C176" s="446"/>
      <c r="D176" s="446">
        <f t="shared" ref="D176:R176" si="130">IF($W172=2,D182-D175,0)</f>
        <v>0</v>
      </c>
      <c r="E176" s="446"/>
      <c r="F176" s="446">
        <f t="shared" si="130"/>
        <v>0</v>
      </c>
      <c r="G176" s="446"/>
      <c r="H176" s="446">
        <f t="shared" si="130"/>
        <v>0</v>
      </c>
      <c r="I176" s="446"/>
      <c r="J176" s="446">
        <f t="shared" si="130"/>
        <v>0</v>
      </c>
      <c r="K176" s="446"/>
      <c r="L176" s="446">
        <f t="shared" si="130"/>
        <v>0</v>
      </c>
      <c r="M176" s="446"/>
      <c r="N176" s="446">
        <f t="shared" si="130"/>
        <v>0</v>
      </c>
      <c r="O176" s="446"/>
      <c r="P176" s="446">
        <f t="shared" si="130"/>
        <v>0</v>
      </c>
      <c r="Q176" s="446"/>
      <c r="R176" s="446">
        <f t="shared" si="130"/>
        <v>0</v>
      </c>
      <c r="S176" s="446"/>
      <c r="T176" s="413">
        <f t="shared" si="129"/>
        <v>0</v>
      </c>
      <c r="U176" s="414" t="e">
        <f t="shared" ref="U176:U182" si="131">T176/$T$182</f>
        <v>#DIV/0!</v>
      </c>
    </row>
    <row r="177" spans="1:23" ht="12.75" hidden="1" customHeight="1" x14ac:dyDescent="0.3">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129"/>
        <v>0</v>
      </c>
      <c r="U177" s="414" t="e">
        <f t="shared" si="131"/>
        <v>#DIV/0!</v>
      </c>
    </row>
    <row r="178" spans="1:23" ht="12.75" hidden="1" customHeight="1" x14ac:dyDescent="0.3">
      <c r="A178" s="415" t="str">
        <f>A$8</f>
        <v>Pašvaldības finansējums</v>
      </c>
      <c r="B178" s="447">
        <f>IF($W172=1,B182-B175-B177-B181-B179,0)</f>
        <v>0</v>
      </c>
      <c r="C178" s="447"/>
      <c r="D178" s="447">
        <f t="shared" ref="D178:R178" si="132">IF($W172=1,D182-D175-D177-D181-D179,0)</f>
        <v>0</v>
      </c>
      <c r="E178" s="447"/>
      <c r="F178" s="447">
        <f t="shared" si="132"/>
        <v>0</v>
      </c>
      <c r="G178" s="447"/>
      <c r="H178" s="447">
        <f t="shared" si="132"/>
        <v>0</v>
      </c>
      <c r="I178" s="447"/>
      <c r="J178" s="447">
        <f t="shared" si="132"/>
        <v>0</v>
      </c>
      <c r="K178" s="447"/>
      <c r="L178" s="447">
        <f t="shared" si="132"/>
        <v>0</v>
      </c>
      <c r="M178" s="447"/>
      <c r="N178" s="447">
        <f t="shared" si="132"/>
        <v>0</v>
      </c>
      <c r="O178" s="447"/>
      <c r="P178" s="447">
        <f t="shared" si="132"/>
        <v>0</v>
      </c>
      <c r="Q178" s="447"/>
      <c r="R178" s="447">
        <f t="shared" si="132"/>
        <v>0</v>
      </c>
      <c r="S178" s="447"/>
      <c r="T178" s="413">
        <f t="shared" si="129"/>
        <v>0</v>
      </c>
      <c r="U178" s="414" t="e">
        <f t="shared" si="131"/>
        <v>#DIV/0!</v>
      </c>
    </row>
    <row r="179" spans="1:23" s="3" customFormat="1" ht="12.75" hidden="1" customHeight="1" x14ac:dyDescent="0.3">
      <c r="A179" s="415" t="str">
        <f>A$9</f>
        <v xml:space="preserve">Elastības finansējuma apjoms </v>
      </c>
      <c r="B179" s="447" t="e">
        <f>B182*$L$172*$W$20</f>
        <v>#DIV/0!</v>
      </c>
      <c r="C179" s="447"/>
      <c r="D179" s="447" t="e">
        <f t="shared" ref="D179:R179" si="133">D182*$L$172*$W$20</f>
        <v>#DIV/0!</v>
      </c>
      <c r="E179" s="447"/>
      <c r="F179" s="447" t="e">
        <f t="shared" si="133"/>
        <v>#DIV/0!</v>
      </c>
      <c r="G179" s="447"/>
      <c r="H179" s="447" t="e">
        <f t="shared" si="133"/>
        <v>#DIV/0!</v>
      </c>
      <c r="I179" s="447"/>
      <c r="J179" s="447" t="e">
        <f t="shared" si="133"/>
        <v>#DIV/0!</v>
      </c>
      <c r="K179" s="447"/>
      <c r="L179" s="447" t="e">
        <f t="shared" si="133"/>
        <v>#DIV/0!</v>
      </c>
      <c r="M179" s="447"/>
      <c r="N179" s="447" t="e">
        <f t="shared" si="133"/>
        <v>#DIV/0!</v>
      </c>
      <c r="O179" s="447"/>
      <c r="P179" s="447" t="e">
        <f t="shared" si="133"/>
        <v>#DIV/0!</v>
      </c>
      <c r="Q179" s="447"/>
      <c r="R179" s="447" t="e">
        <f t="shared" si="133"/>
        <v>#DIV/0!</v>
      </c>
      <c r="S179" s="447"/>
      <c r="T179" s="413" t="e">
        <f t="shared" si="129"/>
        <v>#DIV/0!</v>
      </c>
      <c r="U179" s="414" t="e">
        <f t="shared" si="131"/>
        <v>#DIV/0!</v>
      </c>
    </row>
    <row r="180" spans="1:23" ht="12.75" hidden="1" customHeight="1" x14ac:dyDescent="0.3">
      <c r="A180" s="416" t="str">
        <f>A$10</f>
        <v>Publiskās attiecināmās izmaksas</v>
      </c>
      <c r="B180" s="314" t="e">
        <f>SUM(B175:B179)</f>
        <v>#DIV/0!</v>
      </c>
      <c r="C180" s="314"/>
      <c r="D180" s="314" t="e">
        <f t="shared" ref="D180:R180" si="134">SUM(D175:D179)</f>
        <v>#DIV/0!</v>
      </c>
      <c r="E180" s="314"/>
      <c r="F180" s="314" t="e">
        <f t="shared" si="134"/>
        <v>#DIV/0!</v>
      </c>
      <c r="G180" s="314"/>
      <c r="H180" s="314" t="e">
        <f t="shared" si="134"/>
        <v>#DIV/0!</v>
      </c>
      <c r="I180" s="314"/>
      <c r="J180" s="314" t="e">
        <f t="shared" si="134"/>
        <v>#DIV/0!</v>
      </c>
      <c r="K180" s="314"/>
      <c r="L180" s="314" t="e">
        <f t="shared" si="134"/>
        <v>#DIV/0!</v>
      </c>
      <c r="M180" s="314"/>
      <c r="N180" s="314" t="e">
        <f t="shared" si="134"/>
        <v>#DIV/0!</v>
      </c>
      <c r="O180" s="314"/>
      <c r="P180" s="314" t="e">
        <f t="shared" si="134"/>
        <v>#DIV/0!</v>
      </c>
      <c r="Q180" s="314"/>
      <c r="R180" s="314" t="e">
        <f t="shared" si="134"/>
        <v>#DIV/0!</v>
      </c>
      <c r="S180" s="314"/>
      <c r="T180" s="417" t="e">
        <f t="shared" si="129"/>
        <v>#DIV/0!</v>
      </c>
      <c r="U180" s="414" t="e">
        <f t="shared" si="131"/>
        <v>#DIV/0!</v>
      </c>
    </row>
    <row r="181" spans="1:23" ht="12.75" hidden="1" customHeight="1" x14ac:dyDescent="0.3">
      <c r="A181" s="415" t="str">
        <f>A$11</f>
        <v>Privātās attiecināmās izmaksas</v>
      </c>
      <c r="B181" s="447" t="e">
        <f>IF($W$172=1,B182*'11. DL 4.pielikums'!$G$35-'9. DL PI Fin.plans'!B182*'9. DL PI Fin.plans'!$L$172,B182-B175-B176-B177-B178-B179)</f>
        <v>#DIV/0!</v>
      </c>
      <c r="C181" s="447"/>
      <c r="D181" s="447" t="e">
        <f>IF($W$172=1,D182*'11. DL 4.pielikums'!$G$35-'9. DL PI Fin.plans'!D182*'9. DL PI Fin.plans'!$L$172,D182-D175-D176-D177-D178-D179)</f>
        <v>#DIV/0!</v>
      </c>
      <c r="E181" s="447"/>
      <c r="F181" s="447" t="e">
        <f>IF($W$172=1,F182*'11. DL 4.pielikums'!$G$35-'9. DL PI Fin.plans'!F182*'9. DL PI Fin.plans'!$L$172,F182-F175-F176-F177-F178-F179)</f>
        <v>#DIV/0!</v>
      </c>
      <c r="G181" s="447"/>
      <c r="H181" s="447" t="e">
        <f>IF($W$172=1,H182*'11. DL 4.pielikums'!$G$35-'9. DL PI Fin.plans'!H182*'9. DL PI Fin.plans'!$L$172,H182-H175-H176-H177-H178-H179)</f>
        <v>#DIV/0!</v>
      </c>
      <c r="I181" s="447"/>
      <c r="J181" s="447" t="e">
        <f>IF($W$172=1,J182*'11. DL 4.pielikums'!$G$35-'9. DL PI Fin.plans'!J182*'9. DL PI Fin.plans'!$L$172,J182-J175-J176-J177-J178-J179)</f>
        <v>#DIV/0!</v>
      </c>
      <c r="K181" s="447"/>
      <c r="L181" s="447" t="e">
        <f>IF($W$172=1,L182*'11. DL 4.pielikums'!$G$35-'9. DL PI Fin.plans'!L182*'9. DL PI Fin.plans'!$L$172,L182-L175-L176-L177-L178-L179)</f>
        <v>#DIV/0!</v>
      </c>
      <c r="M181" s="447"/>
      <c r="N181" s="447" t="e">
        <f>IF($W$172=1,N182*'11. DL 4.pielikums'!$G$35-'9. DL PI Fin.plans'!N182*'9. DL PI Fin.plans'!$L$172,N182-N175-N176-N177-N178-N179)</f>
        <v>#DIV/0!</v>
      </c>
      <c r="O181" s="447"/>
      <c r="P181" s="447" t="e">
        <f>IF($W$172=1,P182*'11. DL 4.pielikums'!$G$35-'9. DL PI Fin.plans'!P182*'9. DL PI Fin.plans'!$L$172,P182-P175-P176-P177-P178-P179)</f>
        <v>#DIV/0!</v>
      </c>
      <c r="Q181" s="447"/>
      <c r="R181" s="447" t="e">
        <f>IF($W$172=1,R182*'11. DL 4.pielikums'!$G$35-'9. DL PI Fin.plans'!R182*'9. DL PI Fin.plans'!$L$172,R182-R175-R176-R177-R178-R179)</f>
        <v>#DIV/0!</v>
      </c>
      <c r="S181" s="447"/>
      <c r="T181" s="413" t="e">
        <f t="shared" si="129"/>
        <v>#DIV/0!</v>
      </c>
      <c r="U181" s="414" t="e">
        <f t="shared" si="131"/>
        <v>#DIV/0!</v>
      </c>
    </row>
    <row r="182" spans="1:23" ht="12.75" hidden="1" customHeight="1" x14ac:dyDescent="0.3">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31"/>
        <v>#DIV/0!</v>
      </c>
    </row>
    <row r="183" spans="1:23" ht="12.75" hidden="1" customHeight="1" x14ac:dyDescent="0.3">
      <c r="A183" s="415" t="str">
        <f>A$13</f>
        <v>Publiskās ārpusprojekta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35">SUM(B183:R183)</f>
        <v>0</v>
      </c>
      <c r="U183" s="448" t="s">
        <v>317</v>
      </c>
    </row>
    <row r="184" spans="1:23" ht="12.75" hidden="1" customHeight="1" x14ac:dyDescent="0.3">
      <c r="A184" s="415" t="str">
        <f>A$14</f>
        <v>Privātās ārpusprojekta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35"/>
        <v>0</v>
      </c>
      <c r="U184" s="448" t="s">
        <v>317</v>
      </c>
    </row>
    <row r="185" spans="1:23" ht="12.75" hidden="1" customHeight="1" x14ac:dyDescent="0.3">
      <c r="A185" s="416" t="str">
        <f>A$15</f>
        <v>Ārpusprojekta izmaksas kopā</v>
      </c>
      <c r="B185" s="314">
        <f>SUM(B183:B184)</f>
        <v>0</v>
      </c>
      <c r="C185" s="314"/>
      <c r="D185" s="314">
        <f t="shared" ref="D185:R185" si="136">SUM(D183:D184)</f>
        <v>0</v>
      </c>
      <c r="E185" s="314"/>
      <c r="F185" s="314">
        <f t="shared" si="136"/>
        <v>0</v>
      </c>
      <c r="G185" s="314"/>
      <c r="H185" s="314">
        <f t="shared" si="136"/>
        <v>0</v>
      </c>
      <c r="I185" s="314"/>
      <c r="J185" s="314">
        <f t="shared" si="136"/>
        <v>0</v>
      </c>
      <c r="K185" s="314"/>
      <c r="L185" s="314">
        <f t="shared" si="136"/>
        <v>0</v>
      </c>
      <c r="M185" s="314"/>
      <c r="N185" s="314">
        <f t="shared" si="136"/>
        <v>0</v>
      </c>
      <c r="O185" s="314"/>
      <c r="P185" s="314">
        <f t="shared" si="136"/>
        <v>0</v>
      </c>
      <c r="Q185" s="314"/>
      <c r="R185" s="314">
        <f t="shared" si="136"/>
        <v>0</v>
      </c>
      <c r="S185" s="314"/>
      <c r="T185" s="417">
        <f t="shared" si="135"/>
        <v>0</v>
      </c>
      <c r="U185" s="448" t="s">
        <v>317</v>
      </c>
    </row>
    <row r="186" spans="1:23" ht="12.75" hidden="1" customHeight="1" x14ac:dyDescent="0.3">
      <c r="A186" s="421" t="str">
        <f>A$16</f>
        <v>Kopējās izmaksas</v>
      </c>
      <c r="B186" s="422">
        <f>B182+B185</f>
        <v>0</v>
      </c>
      <c r="C186" s="422"/>
      <c r="D186" s="422">
        <f t="shared" ref="D186:R186" si="137">D182+D185</f>
        <v>0</v>
      </c>
      <c r="E186" s="422"/>
      <c r="F186" s="422">
        <f t="shared" si="137"/>
        <v>0</v>
      </c>
      <c r="G186" s="422"/>
      <c r="H186" s="422">
        <f t="shared" si="137"/>
        <v>0</v>
      </c>
      <c r="I186" s="422"/>
      <c r="J186" s="422">
        <f t="shared" si="137"/>
        <v>0</v>
      </c>
      <c r="K186" s="422"/>
      <c r="L186" s="422">
        <f t="shared" si="137"/>
        <v>0</v>
      </c>
      <c r="M186" s="422"/>
      <c r="N186" s="422">
        <f t="shared" si="137"/>
        <v>0</v>
      </c>
      <c r="O186" s="422"/>
      <c r="P186" s="422">
        <f t="shared" si="137"/>
        <v>0</v>
      </c>
      <c r="Q186" s="422"/>
      <c r="R186" s="422">
        <f t="shared" si="137"/>
        <v>0</v>
      </c>
      <c r="S186" s="422"/>
      <c r="T186" s="417">
        <f>SUM(B186:R186)</f>
        <v>0</v>
      </c>
      <c r="U186" s="448" t="s">
        <v>317</v>
      </c>
    </row>
    <row r="187" spans="1:23" ht="12.75" hidden="1" customHeight="1" x14ac:dyDescent="0.3">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hidden="1" customHeight="1" x14ac:dyDescent="0.3">
      <c r="A188" s="453" t="s">
        <v>335</v>
      </c>
      <c r="B188" s="438">
        <f>'1.2.2.B. Partneris-2'!C3</f>
        <v>0</v>
      </c>
      <c r="C188" s="439"/>
      <c r="D188" s="439"/>
      <c r="E188" s="439"/>
      <c r="F188" s="438">
        <f>'1.2.2.B. Partneris-2'!H3</f>
        <v>0</v>
      </c>
      <c r="G188" s="439"/>
      <c r="H188" s="440"/>
      <c r="I188" s="439"/>
      <c r="J188" s="440" t="s">
        <v>324</v>
      </c>
      <c r="K188" s="439"/>
      <c r="L188" s="442">
        <f>'1.2.2.B. Partneris-2'!C14</f>
        <v>1</v>
      </c>
      <c r="M188" s="439"/>
      <c r="N188" s="443" t="s">
        <v>332</v>
      </c>
      <c r="O188" s="439"/>
      <c r="P188" s="440"/>
      <c r="Q188" s="439"/>
      <c r="R188" s="440"/>
      <c r="S188" s="439"/>
      <c r="T188" s="440"/>
      <c r="U188" s="440"/>
      <c r="W188" s="4">
        <f>IF(F188=Dati!$J$3,1,IF(F188=Dati!$J$4,2,IF(F188=Dati!$J$5,3,0)))</f>
        <v>0</v>
      </c>
    </row>
    <row r="189" spans="1:23" hidden="1" x14ac:dyDescent="0.3">
      <c r="A189" s="409" t="s">
        <v>309</v>
      </c>
      <c r="B189" s="410">
        <f>B$3</f>
        <v>2024</v>
      </c>
      <c r="C189" s="410"/>
      <c r="D189" s="410">
        <f>D$3</f>
        <v>2025</v>
      </c>
      <c r="E189" s="410"/>
      <c r="F189" s="410">
        <f>F$3</f>
        <v>2026</v>
      </c>
      <c r="G189" s="410"/>
      <c r="H189" s="410">
        <f>H$3</f>
        <v>2027</v>
      </c>
      <c r="I189" s="410"/>
      <c r="J189" s="410">
        <f>J$3</f>
        <v>2028</v>
      </c>
      <c r="K189" s="410"/>
      <c r="L189" s="410">
        <f>L$3</f>
        <v>2029</v>
      </c>
      <c r="M189" s="410"/>
      <c r="N189" s="410" t="str">
        <f>N$3</f>
        <v>X</v>
      </c>
      <c r="O189" s="410"/>
      <c r="P189" s="410" t="str">
        <f>P$3</f>
        <v>X</v>
      </c>
      <c r="Q189" s="410"/>
      <c r="R189" s="410" t="str">
        <f>R$3</f>
        <v>X</v>
      </c>
      <c r="S189" s="410"/>
      <c r="T189" s="410"/>
      <c r="U189" s="410"/>
    </row>
    <row r="190" spans="1:23" hidden="1" x14ac:dyDescent="0.3">
      <c r="A190" s="444"/>
      <c r="B190" s="411" t="s">
        <v>310</v>
      </c>
      <c r="C190" s="411"/>
      <c r="D190" s="411" t="s">
        <v>310</v>
      </c>
      <c r="E190" s="411"/>
      <c r="F190" s="411" t="s">
        <v>310</v>
      </c>
      <c r="G190" s="411"/>
      <c r="H190" s="411" t="s">
        <v>310</v>
      </c>
      <c r="I190" s="411"/>
      <c r="J190" s="411" t="s">
        <v>310</v>
      </c>
      <c r="K190" s="411"/>
      <c r="L190" s="411" t="s">
        <v>310</v>
      </c>
      <c r="M190" s="411"/>
      <c r="N190" s="411" t="s">
        <v>310</v>
      </c>
      <c r="O190" s="411"/>
      <c r="P190" s="411" t="s">
        <v>310</v>
      </c>
      <c r="Q190" s="411"/>
      <c r="R190" s="411" t="s">
        <v>310</v>
      </c>
      <c r="S190" s="411"/>
      <c r="T190" s="411" t="s">
        <v>190</v>
      </c>
      <c r="U190" s="411" t="s">
        <v>134</v>
      </c>
    </row>
    <row r="191" spans="1:23" ht="12.75" hidden="1" customHeight="1" x14ac:dyDescent="0.3">
      <c r="A191" s="445" t="str">
        <f>A$5</f>
        <v>Eiropas Reģionālās attīstības fonds</v>
      </c>
      <c r="B191" s="446" t="e">
        <f>(B198*$L$188)*$W$19-B195</f>
        <v>#DIV/0!</v>
      </c>
      <c r="C191" s="446"/>
      <c r="D191" s="446" t="e">
        <f t="shared" ref="D191:P191" si="138">(D198*$L$188)*$W$19-D195</f>
        <v>#DIV/0!</v>
      </c>
      <c r="E191" s="446"/>
      <c r="F191" s="446" t="e">
        <f t="shared" si="138"/>
        <v>#DIV/0!</v>
      </c>
      <c r="G191" s="446"/>
      <c r="H191" s="446" t="e">
        <f t="shared" si="138"/>
        <v>#DIV/0!</v>
      </c>
      <c r="I191" s="446"/>
      <c r="J191" s="446" t="e">
        <f t="shared" si="138"/>
        <v>#DIV/0!</v>
      </c>
      <c r="K191" s="446"/>
      <c r="L191" s="446" t="e">
        <f t="shared" si="138"/>
        <v>#DIV/0!</v>
      </c>
      <c r="M191" s="446"/>
      <c r="N191" s="446" t="e">
        <f>(N198*$L$188)*$W$19-N195</f>
        <v>#DIV/0!</v>
      </c>
      <c r="O191" s="446"/>
      <c r="P191" s="446" t="e">
        <f t="shared" si="138"/>
        <v>#DIV/0!</v>
      </c>
      <c r="Q191" s="446"/>
      <c r="R191" s="446" t="e">
        <f t="shared" ref="R191" si="139">(R198*$L$188-R195)*$W$19</f>
        <v>#DIV/0!</v>
      </c>
      <c r="S191" s="446"/>
      <c r="T191" s="413" t="e">
        <f t="shared" ref="T191:T197" si="140">SUM(B191:R191)</f>
        <v>#DIV/0!</v>
      </c>
      <c r="U191" s="414" t="e">
        <f>T191/$T$198</f>
        <v>#DIV/0!</v>
      </c>
    </row>
    <row r="192" spans="1:23" ht="12.75" hidden="1" customHeight="1" x14ac:dyDescent="0.3">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40"/>
        <v>0</v>
      </c>
      <c r="U192" s="414" t="e">
        <f t="shared" ref="U192:U198" si="141">T192/$T$198</f>
        <v>#DIV/0!</v>
      </c>
    </row>
    <row r="193" spans="1:24" ht="12.75" hidden="1" customHeight="1" x14ac:dyDescent="0.3">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40"/>
        <v>0</v>
      </c>
      <c r="U193" s="414" t="e">
        <f t="shared" si="141"/>
        <v>#DIV/0!</v>
      </c>
    </row>
    <row r="194" spans="1:24" ht="12.75" hidden="1" customHeight="1" x14ac:dyDescent="0.3">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40"/>
        <v>0</v>
      </c>
      <c r="U194" s="414" t="e">
        <f t="shared" si="141"/>
        <v>#DIV/0!</v>
      </c>
    </row>
    <row r="195" spans="1:24" s="3" customFormat="1" ht="12.75" hidden="1" customHeight="1" x14ac:dyDescent="0.3">
      <c r="A195" s="415" t="str">
        <f>A$9</f>
        <v xml:space="preserve">Elastības finansējuma apjoms </v>
      </c>
      <c r="B195" s="447" t="e">
        <f>B198*$L$188*$W$20</f>
        <v>#DIV/0!</v>
      </c>
      <c r="C195" s="447"/>
      <c r="D195" s="447" t="e">
        <f t="shared" ref="D195:R195" si="142">D198*$L$188*$W$20</f>
        <v>#DIV/0!</v>
      </c>
      <c r="E195" s="447"/>
      <c r="F195" s="447" t="e">
        <f t="shared" si="142"/>
        <v>#DIV/0!</v>
      </c>
      <c r="G195" s="447"/>
      <c r="H195" s="447" t="e">
        <f t="shared" si="142"/>
        <v>#DIV/0!</v>
      </c>
      <c r="I195" s="447"/>
      <c r="J195" s="447" t="e">
        <f t="shared" si="142"/>
        <v>#DIV/0!</v>
      </c>
      <c r="K195" s="447"/>
      <c r="L195" s="447" t="e">
        <f t="shared" si="142"/>
        <v>#DIV/0!</v>
      </c>
      <c r="M195" s="447"/>
      <c r="N195" s="447" t="e">
        <f t="shared" si="142"/>
        <v>#DIV/0!</v>
      </c>
      <c r="O195" s="447"/>
      <c r="P195" s="447" t="e">
        <f t="shared" si="142"/>
        <v>#DIV/0!</v>
      </c>
      <c r="Q195" s="447"/>
      <c r="R195" s="447" t="e">
        <f t="shared" si="142"/>
        <v>#DIV/0!</v>
      </c>
      <c r="S195" s="447"/>
      <c r="T195" s="413" t="e">
        <f t="shared" si="140"/>
        <v>#DIV/0!</v>
      </c>
      <c r="U195" s="414" t="e">
        <f t="shared" si="141"/>
        <v>#DIV/0!</v>
      </c>
    </row>
    <row r="196" spans="1:24" ht="12.75" hidden="1" customHeight="1" x14ac:dyDescent="0.3">
      <c r="A196" s="416" t="str">
        <f>A$10</f>
        <v>Publiskās attiecināmās izmaksas</v>
      </c>
      <c r="B196" s="314" t="e">
        <f>SUM(B191:B195)</f>
        <v>#DIV/0!</v>
      </c>
      <c r="C196" s="314"/>
      <c r="D196" s="314" t="e">
        <f t="shared" ref="D196:R196" si="143">SUM(D191:D195)</f>
        <v>#DIV/0!</v>
      </c>
      <c r="E196" s="314"/>
      <c r="F196" s="314" t="e">
        <f t="shared" si="143"/>
        <v>#DIV/0!</v>
      </c>
      <c r="G196" s="314"/>
      <c r="H196" s="314" t="e">
        <f t="shared" si="143"/>
        <v>#DIV/0!</v>
      </c>
      <c r="I196" s="314"/>
      <c r="J196" s="314" t="e">
        <f t="shared" si="143"/>
        <v>#DIV/0!</v>
      </c>
      <c r="K196" s="314"/>
      <c r="L196" s="314" t="e">
        <f t="shared" si="143"/>
        <v>#DIV/0!</v>
      </c>
      <c r="M196" s="314"/>
      <c r="N196" s="314" t="e">
        <f t="shared" si="143"/>
        <v>#DIV/0!</v>
      </c>
      <c r="O196" s="314"/>
      <c r="P196" s="314" t="e">
        <f t="shared" si="143"/>
        <v>#DIV/0!</v>
      </c>
      <c r="Q196" s="314"/>
      <c r="R196" s="314" t="e">
        <f t="shared" si="143"/>
        <v>#DIV/0!</v>
      </c>
      <c r="S196" s="314"/>
      <c r="T196" s="417" t="e">
        <f t="shared" si="140"/>
        <v>#DIV/0!</v>
      </c>
      <c r="U196" s="414" t="e">
        <f t="shared" si="141"/>
        <v>#DIV/0!</v>
      </c>
    </row>
    <row r="197" spans="1:24" ht="12.75" hidden="1" customHeight="1" x14ac:dyDescent="0.3">
      <c r="A197" s="415" t="str">
        <f>A$11</f>
        <v>Privātās attiecināmās izmaksas</v>
      </c>
      <c r="B197" s="447" t="e">
        <f>B198-B196</f>
        <v>#DIV/0!</v>
      </c>
      <c r="C197" s="447"/>
      <c r="D197" s="447" t="e">
        <f t="shared" ref="D197:R197" si="144">D198-D196</f>
        <v>#DIV/0!</v>
      </c>
      <c r="E197" s="447"/>
      <c r="F197" s="447" t="e">
        <f t="shared" si="144"/>
        <v>#DIV/0!</v>
      </c>
      <c r="G197" s="447"/>
      <c r="H197" s="447" t="e">
        <f t="shared" si="144"/>
        <v>#DIV/0!</v>
      </c>
      <c r="I197" s="447"/>
      <c r="J197" s="447" t="e">
        <f t="shared" si="144"/>
        <v>#DIV/0!</v>
      </c>
      <c r="K197" s="447"/>
      <c r="L197" s="447" t="e">
        <f t="shared" si="144"/>
        <v>#DIV/0!</v>
      </c>
      <c r="M197" s="447"/>
      <c r="N197" s="447" t="e">
        <f t="shared" si="144"/>
        <v>#DIV/0!</v>
      </c>
      <c r="O197" s="447"/>
      <c r="P197" s="447" t="e">
        <f t="shared" si="144"/>
        <v>#DIV/0!</v>
      </c>
      <c r="Q197" s="447"/>
      <c r="R197" s="447" t="e">
        <f t="shared" si="144"/>
        <v>#DIV/0!</v>
      </c>
      <c r="S197" s="447"/>
      <c r="T197" s="413" t="e">
        <f t="shared" si="140"/>
        <v>#DIV/0!</v>
      </c>
      <c r="U197" s="414" t="e">
        <f t="shared" si="141"/>
        <v>#DIV/0!</v>
      </c>
    </row>
    <row r="198" spans="1:24" ht="12.75" hidden="1" customHeight="1" x14ac:dyDescent="0.3">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41"/>
        <v>#DIV/0!</v>
      </c>
    </row>
    <row r="199" spans="1:24" ht="12.75" hidden="1" customHeight="1" x14ac:dyDescent="0.3">
      <c r="A199" s="415" t="str">
        <f>A$13</f>
        <v>Publiskās ārpusprojekta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45">SUM(B199:R199)</f>
        <v>0</v>
      </c>
      <c r="U199" s="448" t="s">
        <v>317</v>
      </c>
    </row>
    <row r="200" spans="1:24" ht="12.75" hidden="1" customHeight="1" x14ac:dyDescent="0.3">
      <c r="A200" s="415" t="str">
        <f>A$14</f>
        <v>Privātās ārpusprojekta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45"/>
        <v>0</v>
      </c>
      <c r="U200" s="448" t="s">
        <v>317</v>
      </c>
    </row>
    <row r="201" spans="1:24" ht="12.75" hidden="1" customHeight="1" x14ac:dyDescent="0.3">
      <c r="A201" s="416" t="str">
        <f>A$15</f>
        <v>Ārpusprojekta izmaksas kopā</v>
      </c>
      <c r="B201" s="314">
        <f>SUM(B199:B200)</f>
        <v>0</v>
      </c>
      <c r="C201" s="314"/>
      <c r="D201" s="314">
        <f t="shared" ref="D201:R201" si="146">SUM(D199:D200)</f>
        <v>0</v>
      </c>
      <c r="E201" s="314"/>
      <c r="F201" s="314">
        <f t="shared" si="146"/>
        <v>0</v>
      </c>
      <c r="G201" s="314"/>
      <c r="H201" s="314">
        <f t="shared" si="146"/>
        <v>0</v>
      </c>
      <c r="I201" s="314"/>
      <c r="J201" s="314">
        <f t="shared" si="146"/>
        <v>0</v>
      </c>
      <c r="K201" s="314"/>
      <c r="L201" s="314">
        <f t="shared" si="146"/>
        <v>0</v>
      </c>
      <c r="M201" s="314"/>
      <c r="N201" s="314">
        <f t="shared" si="146"/>
        <v>0</v>
      </c>
      <c r="O201" s="314"/>
      <c r="P201" s="314">
        <f t="shared" si="146"/>
        <v>0</v>
      </c>
      <c r="Q201" s="314"/>
      <c r="R201" s="314">
        <f t="shared" si="146"/>
        <v>0</v>
      </c>
      <c r="S201" s="314"/>
      <c r="T201" s="417">
        <f t="shared" si="145"/>
        <v>0</v>
      </c>
      <c r="U201" s="448" t="s">
        <v>317</v>
      </c>
    </row>
    <row r="202" spans="1:24" ht="12.75" hidden="1" customHeight="1" x14ac:dyDescent="0.3">
      <c r="A202" s="421" t="str">
        <f>A$16</f>
        <v>Kopējās izmaksas</v>
      </c>
      <c r="B202" s="422">
        <f>B198+B201</f>
        <v>0</v>
      </c>
      <c r="C202" s="422"/>
      <c r="D202" s="422">
        <f t="shared" ref="D202:R202" si="147">D198+D201</f>
        <v>0</v>
      </c>
      <c r="E202" s="422"/>
      <c r="F202" s="422">
        <f t="shared" si="147"/>
        <v>0</v>
      </c>
      <c r="G202" s="422"/>
      <c r="H202" s="422">
        <f t="shared" si="147"/>
        <v>0</v>
      </c>
      <c r="I202" s="422"/>
      <c r="J202" s="422">
        <f t="shared" si="147"/>
        <v>0</v>
      </c>
      <c r="K202" s="422"/>
      <c r="L202" s="422">
        <f t="shared" si="147"/>
        <v>0</v>
      </c>
      <c r="M202" s="422"/>
      <c r="N202" s="422">
        <f t="shared" si="147"/>
        <v>0</v>
      </c>
      <c r="O202" s="422"/>
      <c r="P202" s="422">
        <f t="shared" si="147"/>
        <v>0</v>
      </c>
      <c r="Q202" s="422"/>
      <c r="R202" s="422">
        <f t="shared" si="147"/>
        <v>0</v>
      </c>
      <c r="S202" s="422"/>
      <c r="T202" s="417">
        <f>SUM(B202:R202)</f>
        <v>0</v>
      </c>
      <c r="U202" s="448" t="s">
        <v>317</v>
      </c>
    </row>
    <row r="203" spans="1:24" ht="12.75" hidden="1" customHeight="1" x14ac:dyDescent="0.3">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hidden="1" customHeight="1" x14ac:dyDescent="0.3">
      <c r="A204" s="453" t="s">
        <v>335</v>
      </c>
      <c r="B204" s="438">
        <f>'1.2.2.C. Partneris-2'!C3</f>
        <v>0</v>
      </c>
      <c r="C204" s="439"/>
      <c r="D204" s="439"/>
      <c r="E204" s="439"/>
      <c r="F204" s="438">
        <f>'1.2.2.C. Partneris-2'!H3</f>
        <v>0</v>
      </c>
      <c r="G204" s="439"/>
      <c r="H204" s="440"/>
      <c r="I204" s="439"/>
      <c r="J204" s="440" t="s">
        <v>324</v>
      </c>
      <c r="K204" s="439"/>
      <c r="L204" s="442">
        <f>'1.2.2.C. Partneris-2'!C24</f>
        <v>0.85</v>
      </c>
      <c r="M204" s="439"/>
      <c r="N204" s="443" t="s">
        <v>333</v>
      </c>
      <c r="O204" s="439"/>
      <c r="P204" s="440"/>
      <c r="Q204" s="439"/>
      <c r="R204" s="440"/>
      <c r="S204" s="439"/>
      <c r="T204" s="440"/>
      <c r="U204" s="440"/>
      <c r="W204" s="4">
        <f>IF(F204=Dati!$J$3,1,IF(F204=Dati!$J$4,2,IF(F204=Dati!$J$5,3,0)))</f>
        <v>0</v>
      </c>
      <c r="X204" s="4">
        <f>'1.2.2.C. Partneris-2'!AA3</f>
        <v>1</v>
      </c>
    </row>
    <row r="205" spans="1:24" hidden="1" x14ac:dyDescent="0.3">
      <c r="A205" s="409" t="s">
        <v>309</v>
      </c>
      <c r="B205" s="410">
        <f>B$3</f>
        <v>2024</v>
      </c>
      <c r="C205" s="410"/>
      <c r="D205" s="410">
        <f>D$3</f>
        <v>2025</v>
      </c>
      <c r="E205" s="410"/>
      <c r="F205" s="410">
        <f>F$3</f>
        <v>2026</v>
      </c>
      <c r="G205" s="410"/>
      <c r="H205" s="410">
        <f>H$3</f>
        <v>2027</v>
      </c>
      <c r="I205" s="410"/>
      <c r="J205" s="410">
        <f>J$3</f>
        <v>2028</v>
      </c>
      <c r="K205" s="410"/>
      <c r="L205" s="410">
        <f>L$3</f>
        <v>2029</v>
      </c>
      <c r="M205" s="410"/>
      <c r="N205" s="410" t="str">
        <f>N$3</f>
        <v>X</v>
      </c>
      <c r="O205" s="410"/>
      <c r="P205" s="410" t="str">
        <f>P$3</f>
        <v>X</v>
      </c>
      <c r="Q205" s="410"/>
      <c r="R205" s="410" t="str">
        <f>R$3</f>
        <v>X</v>
      </c>
      <c r="S205" s="410"/>
      <c r="T205" s="410"/>
      <c r="U205" s="410"/>
    </row>
    <row r="206" spans="1:24" hidden="1" x14ac:dyDescent="0.3">
      <c r="A206" s="444"/>
      <c r="B206" s="411" t="s">
        <v>310</v>
      </c>
      <c r="C206" s="411"/>
      <c r="D206" s="411" t="s">
        <v>310</v>
      </c>
      <c r="E206" s="411"/>
      <c r="F206" s="411" t="s">
        <v>310</v>
      </c>
      <c r="G206" s="411"/>
      <c r="H206" s="411" t="s">
        <v>310</v>
      </c>
      <c r="I206" s="411"/>
      <c r="J206" s="411" t="s">
        <v>310</v>
      </c>
      <c r="K206" s="411"/>
      <c r="L206" s="411" t="s">
        <v>310</v>
      </c>
      <c r="M206" s="411"/>
      <c r="N206" s="411" t="s">
        <v>310</v>
      </c>
      <c r="O206" s="411"/>
      <c r="P206" s="411" t="s">
        <v>310</v>
      </c>
      <c r="Q206" s="411"/>
      <c r="R206" s="411" t="s">
        <v>310</v>
      </c>
      <c r="S206" s="411"/>
      <c r="T206" s="411" t="s">
        <v>190</v>
      </c>
      <c r="U206" s="411" t="s">
        <v>134</v>
      </c>
    </row>
    <row r="207" spans="1:24" ht="12.75" hidden="1" customHeight="1" x14ac:dyDescent="0.3">
      <c r="A207" s="445" t="str">
        <f>A$5</f>
        <v>Eiropas Reģionālās attīstības fonds</v>
      </c>
      <c r="B207" s="446" t="e">
        <f>(B214*$L$204)*$W$19-B219</f>
        <v>#DIV/0!</v>
      </c>
      <c r="C207" s="446"/>
      <c r="D207" s="446" t="e">
        <f t="shared" ref="D207:R207" si="148">(D214*$L$204)*$W$19-D219</f>
        <v>#DIV/0!</v>
      </c>
      <c r="E207" s="446"/>
      <c r="F207" s="446" t="e">
        <f t="shared" si="148"/>
        <v>#DIV/0!</v>
      </c>
      <c r="G207" s="446"/>
      <c r="H207" s="446" t="e">
        <f t="shared" si="148"/>
        <v>#DIV/0!</v>
      </c>
      <c r="I207" s="446"/>
      <c r="J207" s="446" t="e">
        <f t="shared" si="148"/>
        <v>#DIV/0!</v>
      </c>
      <c r="K207" s="446"/>
      <c r="L207" s="446" t="e">
        <f t="shared" si="148"/>
        <v>#DIV/0!</v>
      </c>
      <c r="M207" s="446"/>
      <c r="N207" s="446" t="e">
        <f t="shared" si="148"/>
        <v>#DIV/0!</v>
      </c>
      <c r="O207" s="446"/>
      <c r="P207" s="446" t="e">
        <f t="shared" si="148"/>
        <v>#DIV/0!</v>
      </c>
      <c r="Q207" s="446"/>
      <c r="R207" s="446" t="e">
        <f t="shared" si="148"/>
        <v>#DIV/0!</v>
      </c>
      <c r="S207" s="446"/>
      <c r="T207" s="413" t="e">
        <f>SUM(B207:R207)</f>
        <v>#DIV/0!</v>
      </c>
      <c r="U207" s="414" t="e">
        <f>T207/$T$214</f>
        <v>#DIV/0!</v>
      </c>
    </row>
    <row r="208" spans="1:24" ht="12.75" hidden="1" customHeight="1" x14ac:dyDescent="0.3">
      <c r="A208" s="415" t="str">
        <f>A$6</f>
        <v>Attiecināmais valsts budžeta finansējums</v>
      </c>
      <c r="B208" s="446">
        <f>IF($W204=2,B214-B207,0)</f>
        <v>0</v>
      </c>
      <c r="C208" s="446"/>
      <c r="D208" s="446">
        <f t="shared" ref="D208:R208" si="149">IF($W204=2,D214-D207,0)</f>
        <v>0</v>
      </c>
      <c r="E208" s="446"/>
      <c r="F208" s="446">
        <f t="shared" si="149"/>
        <v>0</v>
      </c>
      <c r="G208" s="446"/>
      <c r="H208" s="446">
        <f t="shared" si="149"/>
        <v>0</v>
      </c>
      <c r="I208" s="446"/>
      <c r="J208" s="446">
        <f t="shared" si="149"/>
        <v>0</v>
      </c>
      <c r="K208" s="446"/>
      <c r="L208" s="446">
        <f t="shared" si="149"/>
        <v>0</v>
      </c>
      <c r="M208" s="446"/>
      <c r="N208" s="446">
        <f t="shared" si="149"/>
        <v>0</v>
      </c>
      <c r="O208" s="446"/>
      <c r="P208" s="446">
        <f t="shared" si="149"/>
        <v>0</v>
      </c>
      <c r="Q208" s="446"/>
      <c r="R208" s="446">
        <f t="shared" si="149"/>
        <v>0</v>
      </c>
      <c r="S208" s="446"/>
      <c r="T208" s="413">
        <f t="shared" ref="T208:T213" si="150">SUM(B208:R208)</f>
        <v>0</v>
      </c>
      <c r="U208" s="414" t="e">
        <f t="shared" ref="U208:U214" si="151">T208/$T$214</f>
        <v>#DIV/0!</v>
      </c>
    </row>
    <row r="209" spans="1:23" ht="12.75" hidden="1" customHeight="1" x14ac:dyDescent="0.3">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50"/>
        <v>0</v>
      </c>
      <c r="U209" s="414" t="e">
        <f t="shared" si="151"/>
        <v>#DIV/0!</v>
      </c>
    </row>
    <row r="210" spans="1:23" ht="12.75" hidden="1" customHeight="1" x14ac:dyDescent="0.3">
      <c r="A210" s="415" t="str">
        <f>A$8</f>
        <v>Pašvaldības finansējums</v>
      </c>
      <c r="B210" s="447">
        <f>IF($W204=1,B214-B207-B209-B213-B211,0)</f>
        <v>0</v>
      </c>
      <c r="C210" s="447"/>
      <c r="D210" s="447">
        <f t="shared" ref="D210:R210" si="152">IF($W204=1,D214-D207-D209-D213-D211,0)</f>
        <v>0</v>
      </c>
      <c r="E210" s="447"/>
      <c r="F210" s="447">
        <f t="shared" si="152"/>
        <v>0</v>
      </c>
      <c r="G210" s="447"/>
      <c r="H210" s="447">
        <f t="shared" si="152"/>
        <v>0</v>
      </c>
      <c r="I210" s="447"/>
      <c r="J210" s="447">
        <f t="shared" si="152"/>
        <v>0</v>
      </c>
      <c r="K210" s="447"/>
      <c r="L210" s="447">
        <f t="shared" si="152"/>
        <v>0</v>
      </c>
      <c r="M210" s="447"/>
      <c r="N210" s="447">
        <f t="shared" si="152"/>
        <v>0</v>
      </c>
      <c r="O210" s="447"/>
      <c r="P210" s="447">
        <f t="shared" si="152"/>
        <v>0</v>
      </c>
      <c r="Q210" s="447"/>
      <c r="R210" s="447">
        <f t="shared" si="152"/>
        <v>0</v>
      </c>
      <c r="S210" s="447"/>
      <c r="T210" s="413">
        <f t="shared" si="150"/>
        <v>0</v>
      </c>
      <c r="U210" s="414" t="e">
        <f t="shared" si="151"/>
        <v>#DIV/0!</v>
      </c>
    </row>
    <row r="211" spans="1:23" s="3" customFormat="1" ht="12.75" hidden="1" customHeight="1" x14ac:dyDescent="0.3">
      <c r="A211" s="415" t="str">
        <f>A$9</f>
        <v xml:space="preserve">Elastības finansējuma apjoms </v>
      </c>
      <c r="B211" s="447" t="e">
        <f>IF($X$204=2,B214*(1-$L$204)+(B214*$L$204*$W$20)+(B214*$L$204*(1-$W$19)),B214*$L$204*$W$20)</f>
        <v>#DIV/0!</v>
      </c>
      <c r="C211" s="447"/>
      <c r="D211" s="447" t="e">
        <f t="shared" ref="D211:R211" si="153">IF($X$204=2,D214*(1-$L$204)+(D214*$L$204*$W$20)+(D214*$L$204*(1-$W$19)),D214*$L$204*$W$20)</f>
        <v>#DIV/0!</v>
      </c>
      <c r="E211" s="447"/>
      <c r="F211" s="447" t="e">
        <f t="shared" si="153"/>
        <v>#DIV/0!</v>
      </c>
      <c r="G211" s="447"/>
      <c r="H211" s="447" t="e">
        <f t="shared" si="153"/>
        <v>#DIV/0!</v>
      </c>
      <c r="I211" s="447"/>
      <c r="J211" s="447" t="e">
        <f t="shared" si="153"/>
        <v>#DIV/0!</v>
      </c>
      <c r="K211" s="447"/>
      <c r="L211" s="447" t="e">
        <f t="shared" si="153"/>
        <v>#DIV/0!</v>
      </c>
      <c r="M211" s="447"/>
      <c r="N211" s="447" t="e">
        <f t="shared" si="153"/>
        <v>#DIV/0!</v>
      </c>
      <c r="O211" s="447"/>
      <c r="P211" s="447" t="e">
        <f t="shared" si="153"/>
        <v>#DIV/0!</v>
      </c>
      <c r="Q211" s="447"/>
      <c r="R211" s="447" t="e">
        <f t="shared" si="153"/>
        <v>#DIV/0!</v>
      </c>
      <c r="S211" s="447"/>
      <c r="T211" s="413" t="e">
        <f t="shared" si="150"/>
        <v>#DIV/0!</v>
      </c>
      <c r="U211" s="414" t="e">
        <f t="shared" si="151"/>
        <v>#DIV/0!</v>
      </c>
    </row>
    <row r="212" spans="1:23" ht="12.75" hidden="1" customHeight="1" x14ac:dyDescent="0.3">
      <c r="A212" s="416" t="str">
        <f>A$10</f>
        <v>Publiskās attiecināmās izmaksas</v>
      </c>
      <c r="B212" s="314" t="e">
        <f>SUM(B207:B211)</f>
        <v>#DIV/0!</v>
      </c>
      <c r="C212" s="314"/>
      <c r="D212" s="314" t="e">
        <f t="shared" ref="D212:R212" si="154">SUM(D207:D211)</f>
        <v>#DIV/0!</v>
      </c>
      <c r="E212" s="314"/>
      <c r="F212" s="314" t="e">
        <f t="shared" si="154"/>
        <v>#DIV/0!</v>
      </c>
      <c r="G212" s="314"/>
      <c r="H212" s="314" t="e">
        <f t="shared" si="154"/>
        <v>#DIV/0!</v>
      </c>
      <c r="I212" s="314"/>
      <c r="J212" s="314" t="e">
        <f t="shared" si="154"/>
        <v>#DIV/0!</v>
      </c>
      <c r="K212" s="314"/>
      <c r="L212" s="314" t="e">
        <f t="shared" si="154"/>
        <v>#DIV/0!</v>
      </c>
      <c r="M212" s="314"/>
      <c r="N212" s="314" t="e">
        <f t="shared" si="154"/>
        <v>#DIV/0!</v>
      </c>
      <c r="O212" s="314"/>
      <c r="P212" s="314" t="e">
        <f t="shared" si="154"/>
        <v>#DIV/0!</v>
      </c>
      <c r="Q212" s="314"/>
      <c r="R212" s="314" t="e">
        <f t="shared" si="154"/>
        <v>#DIV/0!</v>
      </c>
      <c r="S212" s="314"/>
      <c r="T212" s="417" t="e">
        <f t="shared" si="150"/>
        <v>#DIV/0!</v>
      </c>
      <c r="U212" s="414" t="e">
        <f t="shared" si="151"/>
        <v>#DIV/0!</v>
      </c>
    </row>
    <row r="213" spans="1:23" ht="12.75" hidden="1" customHeight="1" x14ac:dyDescent="0.3">
      <c r="A213" s="415" t="str">
        <f>A$11</f>
        <v>Privātās attiecināmās izmaksas</v>
      </c>
      <c r="B213" s="447" t="b">
        <f>IF($W$204=1,0,IF($W$204=3,IF($X$204=1,B214-B212,0)))</f>
        <v>0</v>
      </c>
      <c r="C213" s="447"/>
      <c r="D213" s="447" t="b">
        <f t="shared" ref="D213:R213" si="155">IF($W$204=1,0,IF($W$204=3,IF($X$204=1,D214-D212,0)))</f>
        <v>0</v>
      </c>
      <c r="E213" s="447"/>
      <c r="F213" s="447" t="b">
        <f t="shared" si="155"/>
        <v>0</v>
      </c>
      <c r="G213" s="447"/>
      <c r="H213" s="447" t="b">
        <f t="shared" si="155"/>
        <v>0</v>
      </c>
      <c r="I213" s="447"/>
      <c r="J213" s="447" t="b">
        <f t="shared" si="155"/>
        <v>0</v>
      </c>
      <c r="K213" s="447"/>
      <c r="L213" s="447" t="b">
        <f t="shared" si="155"/>
        <v>0</v>
      </c>
      <c r="M213" s="447"/>
      <c r="N213" s="447" t="b">
        <f t="shared" si="155"/>
        <v>0</v>
      </c>
      <c r="O213" s="447"/>
      <c r="P213" s="447" t="b">
        <f t="shared" si="155"/>
        <v>0</v>
      </c>
      <c r="Q213" s="447"/>
      <c r="R213" s="447" t="b">
        <f t="shared" si="155"/>
        <v>0</v>
      </c>
      <c r="S213" s="447"/>
      <c r="T213" s="413">
        <f t="shared" si="150"/>
        <v>0</v>
      </c>
      <c r="U213" s="414" t="e">
        <f t="shared" si="151"/>
        <v>#DIV/0!</v>
      </c>
    </row>
    <row r="214" spans="1:23" ht="12.75" hidden="1" customHeight="1" x14ac:dyDescent="0.3">
      <c r="A214" s="416" t="str">
        <f>A$12</f>
        <v>Kopējās attiecināmās izmaksas</v>
      </c>
      <c r="B214" s="314">
        <f>IF(B23=2,'1.2.2.C. Partneris-2'!H24,'1.2.2.C. Partneris-2'!H24*B23)</f>
        <v>0</v>
      </c>
      <c r="C214" s="314"/>
      <c r="D214" s="314">
        <f>IF(D23=2,'1.2.2.C. Partneris-2'!J24+'1.2.2.C. Partneris-2'!H24,'1.2.2.C. Partneris-2'!J24*D23)</f>
        <v>0</v>
      </c>
      <c r="E214" s="314"/>
      <c r="F214" s="314">
        <f>IF(F23=2,'1.2.2.C. Partneris-2'!L24+'1.2.2.C. Partneris-2'!J24+'1.2.2.C. Partneris-2'!H24,'1.2.2.C. Partneris-2'!L24*F23)</f>
        <v>0</v>
      </c>
      <c r="G214" s="314"/>
      <c r="H214" s="314">
        <f>IF(H23=2,'1.2.2.C. Partneris-2'!N24+'1.2.2.C. Partneris-2'!L24+'1.2.2.C. Partneris-2'!J24+'1.2.2.C. Partneris-2'!H24,'1.2.2.C.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51"/>
        <v>#DIV/0!</v>
      </c>
    </row>
    <row r="215" spans="1:23" ht="12.75" hidden="1" customHeight="1" x14ac:dyDescent="0.3">
      <c r="A215" s="415" t="str">
        <f>A$13</f>
        <v>Publiskās ārpusprojekta izmaksas</v>
      </c>
      <c r="B215" s="447" t="b">
        <f>IF($W204=1,B220,IF($W204=3,IF($X204=1,0,B220)))</f>
        <v>0</v>
      </c>
      <c r="C215" s="447"/>
      <c r="D215" s="447" t="b">
        <f t="shared" ref="D215:R215" si="156">IF($W204=1,D220,IF($W204=3,IF($X204=1,0,D220)))</f>
        <v>0</v>
      </c>
      <c r="E215" s="447"/>
      <c r="F215" s="447" t="b">
        <f t="shared" si="156"/>
        <v>0</v>
      </c>
      <c r="G215" s="447"/>
      <c r="H215" s="447" t="b">
        <f t="shared" si="156"/>
        <v>0</v>
      </c>
      <c r="I215" s="447"/>
      <c r="J215" s="447" t="b">
        <f t="shared" si="156"/>
        <v>0</v>
      </c>
      <c r="K215" s="447"/>
      <c r="L215" s="447" t="b">
        <f t="shared" si="156"/>
        <v>0</v>
      </c>
      <c r="M215" s="447"/>
      <c r="N215" s="447" t="b">
        <f t="shared" si="156"/>
        <v>0</v>
      </c>
      <c r="O215" s="447"/>
      <c r="P215" s="447" t="b">
        <f t="shared" si="156"/>
        <v>0</v>
      </c>
      <c r="Q215" s="447"/>
      <c r="R215" s="447" t="b">
        <f t="shared" si="156"/>
        <v>0</v>
      </c>
      <c r="S215" s="447"/>
      <c r="T215" s="413">
        <f t="shared" ref="T215:T217" si="157">SUM(B215:R215)</f>
        <v>0</v>
      </c>
      <c r="U215" s="448" t="s">
        <v>317</v>
      </c>
    </row>
    <row r="216" spans="1:23" ht="12.75" hidden="1" customHeight="1" x14ac:dyDescent="0.3">
      <c r="A216" s="415" t="str">
        <f>A$14</f>
        <v>Privātās ārpusprojekta izmaksas</v>
      </c>
      <c r="B216" s="447">
        <f>IF($X204=2,0,IF($X204=1,B220,IF($W204=1,0,IF($W204=3,B220,0))))</f>
        <v>0</v>
      </c>
      <c r="C216" s="447"/>
      <c r="D216" s="447">
        <f t="shared" ref="D216:R216" si="158">IF($X204=2,0,IF($X204=1,D220,IF($W204=1,0,IF($W204=3,D220,0))))</f>
        <v>0</v>
      </c>
      <c r="E216" s="447"/>
      <c r="F216" s="447">
        <f t="shared" si="158"/>
        <v>0</v>
      </c>
      <c r="G216" s="447"/>
      <c r="H216" s="447">
        <f t="shared" si="158"/>
        <v>0</v>
      </c>
      <c r="I216" s="447"/>
      <c r="J216" s="447">
        <f t="shared" si="158"/>
        <v>0</v>
      </c>
      <c r="K216" s="447"/>
      <c r="L216" s="447">
        <f t="shared" si="158"/>
        <v>0</v>
      </c>
      <c r="M216" s="447"/>
      <c r="N216" s="447">
        <f t="shared" si="158"/>
        <v>0</v>
      </c>
      <c r="O216" s="447"/>
      <c r="P216" s="447">
        <f t="shared" si="158"/>
        <v>0</v>
      </c>
      <c r="Q216" s="447"/>
      <c r="R216" s="447">
        <f t="shared" si="158"/>
        <v>0</v>
      </c>
      <c r="S216" s="447"/>
      <c r="T216" s="413">
        <f t="shared" si="157"/>
        <v>0</v>
      </c>
      <c r="U216" s="448" t="s">
        <v>317</v>
      </c>
    </row>
    <row r="217" spans="1:23" ht="12.75" hidden="1" customHeight="1" x14ac:dyDescent="0.3">
      <c r="A217" s="416" t="str">
        <f>A$15</f>
        <v>Ārpusprojekta izmaksas kopā</v>
      </c>
      <c r="B217" s="314">
        <f>SUM(B215:B216)</f>
        <v>0</v>
      </c>
      <c r="C217" s="314"/>
      <c r="D217" s="314">
        <f t="shared" ref="D217" si="159">SUM(D215:D216)</f>
        <v>0</v>
      </c>
      <c r="E217" s="314"/>
      <c r="F217" s="314">
        <f t="shared" ref="F217" si="160">SUM(F215:F216)</f>
        <v>0</v>
      </c>
      <c r="G217" s="314"/>
      <c r="H217" s="314">
        <f t="shared" ref="H217" si="161">SUM(H215:H216)</f>
        <v>0</v>
      </c>
      <c r="I217" s="314"/>
      <c r="J217" s="314">
        <f t="shared" ref="J217" si="162">SUM(J215:J216)</f>
        <v>0</v>
      </c>
      <c r="K217" s="314"/>
      <c r="L217" s="314">
        <f t="shared" ref="L217" si="163">SUM(L215:L216)</f>
        <v>0</v>
      </c>
      <c r="M217" s="314"/>
      <c r="N217" s="314">
        <f t="shared" ref="N217" si="164">SUM(N215:N216)</f>
        <v>0</v>
      </c>
      <c r="O217" s="314"/>
      <c r="P217" s="314">
        <f t="shared" ref="P217" si="165">SUM(P215:P216)</f>
        <v>0</v>
      </c>
      <c r="Q217" s="314"/>
      <c r="R217" s="314">
        <f t="shared" ref="R217" si="166">SUM(R215:R216)</f>
        <v>0</v>
      </c>
      <c r="S217" s="314"/>
      <c r="T217" s="417">
        <f t="shared" si="157"/>
        <v>0</v>
      </c>
      <c r="U217" s="448" t="s">
        <v>317</v>
      </c>
    </row>
    <row r="218" spans="1:23" ht="12.75" hidden="1" customHeight="1" x14ac:dyDescent="0.3">
      <c r="A218" s="421" t="str">
        <f>A$16</f>
        <v>Kopējās izmaksas</v>
      </c>
      <c r="B218" s="422">
        <f>B214+B217</f>
        <v>0</v>
      </c>
      <c r="C218" s="422"/>
      <c r="D218" s="422">
        <f t="shared" ref="D218:R218" si="167">D214+D217</f>
        <v>0</v>
      </c>
      <c r="E218" s="422"/>
      <c r="F218" s="422">
        <f t="shared" si="167"/>
        <v>0</v>
      </c>
      <c r="G218" s="422"/>
      <c r="H218" s="422">
        <f t="shared" si="167"/>
        <v>0</v>
      </c>
      <c r="I218" s="422"/>
      <c r="J218" s="422">
        <f t="shared" si="167"/>
        <v>0</v>
      </c>
      <c r="K218" s="422"/>
      <c r="L218" s="422">
        <f t="shared" si="167"/>
        <v>0</v>
      </c>
      <c r="M218" s="422"/>
      <c r="N218" s="422">
        <f t="shared" si="167"/>
        <v>0</v>
      </c>
      <c r="O218" s="422"/>
      <c r="P218" s="422">
        <f t="shared" si="167"/>
        <v>0</v>
      </c>
      <c r="Q218" s="422"/>
      <c r="R218" s="422">
        <f t="shared" si="167"/>
        <v>0</v>
      </c>
      <c r="S218" s="422"/>
      <c r="T218" s="417">
        <f>SUM(B218:R218)</f>
        <v>0</v>
      </c>
      <c r="U218" s="448" t="s">
        <v>317</v>
      </c>
    </row>
    <row r="219" spans="1:23" hidden="1" x14ac:dyDescent="0.3">
      <c r="A219" s="451" t="s">
        <v>334</v>
      </c>
      <c r="B219" s="452" t="e">
        <f>B214*$L$204*$W$20</f>
        <v>#DIV/0!</v>
      </c>
      <c r="C219" s="452"/>
      <c r="D219" s="452" t="e">
        <f t="shared" ref="D219:R219" si="168">D214*$L$204*$W$20</f>
        <v>#DIV/0!</v>
      </c>
      <c r="E219" s="452"/>
      <c r="F219" s="452" t="e">
        <f t="shared" si="168"/>
        <v>#DIV/0!</v>
      </c>
      <c r="G219" s="452"/>
      <c r="H219" s="452" t="e">
        <f t="shared" si="168"/>
        <v>#DIV/0!</v>
      </c>
      <c r="I219" s="452"/>
      <c r="J219" s="452" t="e">
        <f t="shared" si="168"/>
        <v>#DIV/0!</v>
      </c>
      <c r="K219" s="452"/>
      <c r="L219" s="452" t="e">
        <f t="shared" si="168"/>
        <v>#DIV/0!</v>
      </c>
      <c r="M219" s="452"/>
      <c r="N219" s="452" t="e">
        <f t="shared" si="168"/>
        <v>#DIV/0!</v>
      </c>
      <c r="O219" s="452"/>
      <c r="P219" s="452" t="e">
        <f t="shared" si="168"/>
        <v>#DIV/0!</v>
      </c>
      <c r="Q219" s="452"/>
      <c r="R219" s="452" t="e">
        <f t="shared" si="168"/>
        <v>#DIV/0!</v>
      </c>
      <c r="T219" s="452">
        <f>IF(X204=1,0,SUM(B219:R219))</f>
        <v>0</v>
      </c>
    </row>
    <row r="220" spans="1:23" hidden="1" x14ac:dyDescent="0.3">
      <c r="A220" s="451" t="s">
        <v>319</v>
      </c>
      <c r="B220" s="452">
        <f>IF(B23=2,'1.2.2.C. Partneris-2'!I24,'1.2.2.C. Partneris-2'!I24*B23)</f>
        <v>0</v>
      </c>
      <c r="C220" s="452"/>
      <c r="D220" s="452">
        <f>IF(D23=2,'1.2.2.C. Partneris-2'!K24+'1.2.2.C. Partneris-2'!I24,'1.2.2.C. Partneris-2'!K24*D23)</f>
        <v>0</v>
      </c>
      <c r="E220" s="452"/>
      <c r="F220" s="452">
        <f>IF(F23=2,'1.2.2.C. Partneris-2'!M24+'1.2.2.C. Partneris-2'!K24+'1.2.2.C. Partneris-2'!I24,'1.2.2.C. Partneris-2'!M24*F23)</f>
        <v>0</v>
      </c>
      <c r="G220" s="452"/>
      <c r="H220" s="452">
        <f>IF(H23=2,'1.2.2.C. Partneris-2'!O24+'1.2.2.C. Partneris-2'!M24+'1.2.2.C. Partneris-2'!K24+'1.2.2.C. Partneris-2'!I24,'1.2.2.C.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1" spans="1:23" hidden="1" x14ac:dyDescent="0.3"/>
    <row r="222" spans="1:23" ht="18.75" hidden="1" customHeight="1" x14ac:dyDescent="0.3">
      <c r="A222" s="454" t="s">
        <v>336</v>
      </c>
      <c r="B222" s="438">
        <f>'1.3.1. Partneris-kom.-1'!C3</f>
        <v>0</v>
      </c>
      <c r="C222" s="439"/>
      <c r="D222" s="439"/>
      <c r="E222" s="439"/>
      <c r="F222" s="438">
        <f>'1.3.1. Partneris-kom.-1'!H3</f>
        <v>0</v>
      </c>
      <c r="G222" s="439"/>
      <c r="H222" s="440"/>
      <c r="I222" s="439"/>
      <c r="J222" s="440" t="s">
        <v>324</v>
      </c>
      <c r="K222" s="439"/>
      <c r="L222" s="442">
        <f>'1.3.1. Partneris-kom.-1'!C7</f>
        <v>0.45</v>
      </c>
      <c r="M222" s="439"/>
      <c r="N222" s="443" t="s">
        <v>337</v>
      </c>
      <c r="O222" s="439"/>
      <c r="P222" s="440"/>
      <c r="Q222" s="439"/>
      <c r="R222" s="440"/>
      <c r="S222" s="439"/>
      <c r="T222" s="440"/>
      <c r="U222" s="440"/>
      <c r="W222" s="4">
        <f>IF(F222=Dati!$J$3,1,IF(F222=Dati!$J$4,2,IF(F222=Dati!$J$5,3,0)))</f>
        <v>0</v>
      </c>
    </row>
    <row r="223" spans="1:23" hidden="1" x14ac:dyDescent="0.3">
      <c r="A223" s="409" t="s">
        <v>309</v>
      </c>
      <c r="B223" s="410">
        <f>B$3</f>
        <v>2024</v>
      </c>
      <c r="C223" s="410"/>
      <c r="D223" s="410">
        <f>D$3</f>
        <v>2025</v>
      </c>
      <c r="E223" s="410"/>
      <c r="F223" s="410">
        <f>F$3</f>
        <v>2026</v>
      </c>
      <c r="G223" s="410"/>
      <c r="H223" s="410">
        <f>H$3</f>
        <v>2027</v>
      </c>
      <c r="I223" s="410"/>
      <c r="J223" s="410">
        <f>J$3</f>
        <v>2028</v>
      </c>
      <c r="K223" s="410"/>
      <c r="L223" s="410">
        <f>L$3</f>
        <v>2029</v>
      </c>
      <c r="M223" s="410"/>
      <c r="N223" s="410" t="str">
        <f>N$3</f>
        <v>X</v>
      </c>
      <c r="O223" s="410"/>
      <c r="P223" s="410" t="str">
        <f>P$3</f>
        <v>X</v>
      </c>
      <c r="Q223" s="410"/>
      <c r="R223" s="410" t="str">
        <f>R$3</f>
        <v>X</v>
      </c>
      <c r="S223" s="410"/>
      <c r="T223" s="410"/>
      <c r="U223" s="410"/>
    </row>
    <row r="224" spans="1:23" hidden="1" x14ac:dyDescent="0.3">
      <c r="A224" s="444"/>
      <c r="B224" s="411" t="s">
        <v>310</v>
      </c>
      <c r="C224" s="411"/>
      <c r="D224" s="411" t="s">
        <v>310</v>
      </c>
      <c r="E224" s="411"/>
      <c r="F224" s="411" t="s">
        <v>310</v>
      </c>
      <c r="G224" s="411"/>
      <c r="H224" s="411" t="s">
        <v>310</v>
      </c>
      <c r="I224" s="411"/>
      <c r="J224" s="411" t="s">
        <v>310</v>
      </c>
      <c r="K224" s="411"/>
      <c r="L224" s="411" t="s">
        <v>310</v>
      </c>
      <c r="M224" s="411"/>
      <c r="N224" s="411" t="s">
        <v>310</v>
      </c>
      <c r="O224" s="411"/>
      <c r="P224" s="411" t="s">
        <v>310</v>
      </c>
      <c r="Q224" s="411"/>
      <c r="R224" s="411" t="s">
        <v>310</v>
      </c>
      <c r="S224" s="411"/>
      <c r="T224" s="411" t="s">
        <v>190</v>
      </c>
      <c r="U224" s="411" t="s">
        <v>134</v>
      </c>
    </row>
    <row r="225" spans="1:23" ht="12.75" hidden="1" customHeight="1" x14ac:dyDescent="0.3">
      <c r="A225" s="445" t="str">
        <f>A$5</f>
        <v>Eiropas Reģionālās attīstības fonds</v>
      </c>
      <c r="B225" s="446" t="e">
        <f>(B232*$L$222)*$W$19-B229</f>
        <v>#DIV/0!</v>
      </c>
      <c r="C225" s="446"/>
      <c r="D225" s="446" t="e">
        <f t="shared" ref="D225:R225" si="169">(D232*$L$222)*$W$19-D229</f>
        <v>#DIV/0!</v>
      </c>
      <c r="E225" s="446"/>
      <c r="F225" s="446" t="e">
        <f t="shared" si="169"/>
        <v>#DIV/0!</v>
      </c>
      <c r="G225" s="446"/>
      <c r="H225" s="446" t="e">
        <f t="shared" si="169"/>
        <v>#DIV/0!</v>
      </c>
      <c r="I225" s="446"/>
      <c r="J225" s="446" t="e">
        <f t="shared" si="169"/>
        <v>#DIV/0!</v>
      </c>
      <c r="K225" s="446"/>
      <c r="L225" s="446" t="e">
        <f t="shared" si="169"/>
        <v>#DIV/0!</v>
      </c>
      <c r="M225" s="446"/>
      <c r="N225" s="446" t="e">
        <f t="shared" si="169"/>
        <v>#DIV/0!</v>
      </c>
      <c r="O225" s="446"/>
      <c r="P225" s="446" t="e">
        <f t="shared" si="169"/>
        <v>#DIV/0!</v>
      </c>
      <c r="Q225" s="446"/>
      <c r="R225" s="446" t="e">
        <f t="shared" si="169"/>
        <v>#DIV/0!</v>
      </c>
      <c r="S225" s="446"/>
      <c r="T225" s="413" t="e">
        <f>SUM(B225:R225)</f>
        <v>#DIV/0!</v>
      </c>
      <c r="U225" s="414" t="e">
        <f>T225/$T$232</f>
        <v>#DIV/0!</v>
      </c>
    </row>
    <row r="226" spans="1:23" ht="12.75" hidden="1" customHeight="1" x14ac:dyDescent="0.3">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70">SUM(B226:R226)</f>
        <v>0</v>
      </c>
      <c r="U226" s="414" t="e">
        <f t="shared" ref="U226:U232" si="171">T226/$T$232</f>
        <v>#DIV/0!</v>
      </c>
    </row>
    <row r="227" spans="1:23" ht="12.75" hidden="1" customHeight="1" x14ac:dyDescent="0.3">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70"/>
        <v>0</v>
      </c>
      <c r="U227" s="414" t="e">
        <f t="shared" si="171"/>
        <v>#DIV/0!</v>
      </c>
    </row>
    <row r="228" spans="1:23" ht="12.75" hidden="1" customHeight="1" x14ac:dyDescent="0.3">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70"/>
        <v>0</v>
      </c>
      <c r="U228" s="414" t="e">
        <f t="shared" si="171"/>
        <v>#DIV/0!</v>
      </c>
    </row>
    <row r="229" spans="1:23" s="3" customFormat="1" ht="12.75" hidden="1" customHeight="1" x14ac:dyDescent="0.3">
      <c r="A229" s="415" t="str">
        <f>A$9</f>
        <v xml:space="preserve">Elastības finansējuma apjoms </v>
      </c>
      <c r="B229" s="447" t="e">
        <f>B232*$L$222*$W$20</f>
        <v>#DIV/0!</v>
      </c>
      <c r="C229" s="447"/>
      <c r="D229" s="447" t="e">
        <f t="shared" ref="D229:R229" si="172">D232*$L$222*$W$20</f>
        <v>#DIV/0!</v>
      </c>
      <c r="E229" s="447"/>
      <c r="F229" s="447" t="e">
        <f t="shared" si="172"/>
        <v>#DIV/0!</v>
      </c>
      <c r="G229" s="447"/>
      <c r="H229" s="447" t="e">
        <f t="shared" si="172"/>
        <v>#DIV/0!</v>
      </c>
      <c r="I229" s="447"/>
      <c r="J229" s="447" t="e">
        <f t="shared" si="172"/>
        <v>#DIV/0!</v>
      </c>
      <c r="K229" s="447"/>
      <c r="L229" s="447" t="e">
        <f t="shared" si="172"/>
        <v>#DIV/0!</v>
      </c>
      <c r="M229" s="447"/>
      <c r="N229" s="447" t="e">
        <f t="shared" si="172"/>
        <v>#DIV/0!</v>
      </c>
      <c r="O229" s="447"/>
      <c r="P229" s="447" t="e">
        <f t="shared" si="172"/>
        <v>#DIV/0!</v>
      </c>
      <c r="Q229" s="447"/>
      <c r="R229" s="447" t="e">
        <f t="shared" si="172"/>
        <v>#DIV/0!</v>
      </c>
      <c r="S229" s="447"/>
      <c r="T229" s="413" t="e">
        <f t="shared" si="170"/>
        <v>#DIV/0!</v>
      </c>
      <c r="U229" s="414" t="e">
        <f t="shared" si="171"/>
        <v>#DIV/0!</v>
      </c>
    </row>
    <row r="230" spans="1:23" ht="12.75" hidden="1" customHeight="1" x14ac:dyDescent="0.3">
      <c r="A230" s="416" t="str">
        <f>A$10</f>
        <v>Publiskās attiecināmās izmaksas</v>
      </c>
      <c r="B230" s="314" t="e">
        <f>SUM(B225:B229)</f>
        <v>#DIV/0!</v>
      </c>
      <c r="C230" s="314"/>
      <c r="D230" s="314" t="e">
        <f t="shared" ref="D230:R230" si="173">SUM(D225:D229)</f>
        <v>#DIV/0!</v>
      </c>
      <c r="E230" s="314"/>
      <c r="F230" s="314" t="e">
        <f t="shared" si="173"/>
        <v>#DIV/0!</v>
      </c>
      <c r="G230" s="314"/>
      <c r="H230" s="314" t="e">
        <f t="shared" si="173"/>
        <v>#DIV/0!</v>
      </c>
      <c r="I230" s="314"/>
      <c r="J230" s="314" t="e">
        <f t="shared" si="173"/>
        <v>#DIV/0!</v>
      </c>
      <c r="K230" s="314"/>
      <c r="L230" s="314" t="e">
        <f t="shared" si="173"/>
        <v>#DIV/0!</v>
      </c>
      <c r="M230" s="314"/>
      <c r="N230" s="314" t="e">
        <f t="shared" si="173"/>
        <v>#DIV/0!</v>
      </c>
      <c r="O230" s="314"/>
      <c r="P230" s="314" t="e">
        <f t="shared" si="173"/>
        <v>#DIV/0!</v>
      </c>
      <c r="Q230" s="314"/>
      <c r="R230" s="314" t="e">
        <f t="shared" si="173"/>
        <v>#DIV/0!</v>
      </c>
      <c r="S230" s="314"/>
      <c r="T230" s="417" t="e">
        <f t="shared" si="170"/>
        <v>#DIV/0!</v>
      </c>
      <c r="U230" s="414" t="e">
        <f t="shared" si="171"/>
        <v>#DIV/0!</v>
      </c>
    </row>
    <row r="231" spans="1:23" ht="12.75" hidden="1" customHeight="1" x14ac:dyDescent="0.3">
      <c r="A231" s="415" t="str">
        <f>A$11</f>
        <v>Privātās attiecināmās izmaksas</v>
      </c>
      <c r="B231" s="447" t="e">
        <f>B232-B225-B229</f>
        <v>#DIV/0!</v>
      </c>
      <c r="C231" s="447"/>
      <c r="D231" s="447" t="e">
        <f t="shared" ref="D231:R231" si="174">D232-D225-D229</f>
        <v>#DIV/0!</v>
      </c>
      <c r="E231" s="447"/>
      <c r="F231" s="447" t="e">
        <f t="shared" si="174"/>
        <v>#DIV/0!</v>
      </c>
      <c r="G231" s="447"/>
      <c r="H231" s="447" t="e">
        <f t="shared" si="174"/>
        <v>#DIV/0!</v>
      </c>
      <c r="I231" s="447"/>
      <c r="J231" s="447" t="e">
        <f t="shared" si="174"/>
        <v>#DIV/0!</v>
      </c>
      <c r="K231" s="447"/>
      <c r="L231" s="447" t="e">
        <f t="shared" si="174"/>
        <v>#DIV/0!</v>
      </c>
      <c r="M231" s="447"/>
      <c r="N231" s="447" t="e">
        <f t="shared" si="174"/>
        <v>#DIV/0!</v>
      </c>
      <c r="O231" s="447"/>
      <c r="P231" s="447" t="e">
        <f t="shared" si="174"/>
        <v>#DIV/0!</v>
      </c>
      <c r="Q231" s="447"/>
      <c r="R231" s="447" t="e">
        <f t="shared" si="174"/>
        <v>#DIV/0!</v>
      </c>
      <c r="S231" s="447"/>
      <c r="T231" s="413" t="e">
        <f t="shared" si="170"/>
        <v>#DIV/0!</v>
      </c>
      <c r="U231" s="414" t="e">
        <f t="shared" si="171"/>
        <v>#DIV/0!</v>
      </c>
    </row>
    <row r="232" spans="1:23" ht="12.75" hidden="1" customHeight="1" x14ac:dyDescent="0.3">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71"/>
        <v>#DIV/0!</v>
      </c>
    </row>
    <row r="233" spans="1:23" ht="12.75" hidden="1" customHeight="1" x14ac:dyDescent="0.3">
      <c r="A233" s="415" t="str">
        <f>A$13</f>
        <v>Publiskās ārpusprojekta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75">SUM(B233:R233)</f>
        <v>0</v>
      </c>
      <c r="U233" s="448" t="s">
        <v>317</v>
      </c>
    </row>
    <row r="234" spans="1:23" ht="12.75" hidden="1" customHeight="1" x14ac:dyDescent="0.3">
      <c r="A234" s="415" t="str">
        <f>A$14</f>
        <v>Privātās ārpusprojekta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75"/>
        <v>0</v>
      </c>
      <c r="U234" s="448" t="s">
        <v>317</v>
      </c>
    </row>
    <row r="235" spans="1:23" ht="12.75" hidden="1" customHeight="1" x14ac:dyDescent="0.3">
      <c r="A235" s="416" t="str">
        <f>A$15</f>
        <v>Ārpusprojekta izmaksas kopā</v>
      </c>
      <c r="B235" s="314">
        <f>SUM(B233:B234)</f>
        <v>0</v>
      </c>
      <c r="C235" s="314"/>
      <c r="D235" s="314">
        <f t="shared" ref="D235:R235" si="176">SUM(D233:D234)</f>
        <v>0</v>
      </c>
      <c r="E235" s="314"/>
      <c r="F235" s="314">
        <f t="shared" si="176"/>
        <v>0</v>
      </c>
      <c r="G235" s="314"/>
      <c r="H235" s="314">
        <f t="shared" si="176"/>
        <v>0</v>
      </c>
      <c r="I235" s="314"/>
      <c r="J235" s="314">
        <f t="shared" si="176"/>
        <v>0</v>
      </c>
      <c r="K235" s="314"/>
      <c r="L235" s="314">
        <f t="shared" si="176"/>
        <v>0</v>
      </c>
      <c r="M235" s="314"/>
      <c r="N235" s="314">
        <f t="shared" si="176"/>
        <v>0</v>
      </c>
      <c r="O235" s="314"/>
      <c r="P235" s="314">
        <f t="shared" si="176"/>
        <v>0</v>
      </c>
      <c r="Q235" s="314"/>
      <c r="R235" s="314">
        <f t="shared" si="176"/>
        <v>0</v>
      </c>
      <c r="S235" s="314"/>
      <c r="T235" s="417">
        <f t="shared" si="175"/>
        <v>0</v>
      </c>
      <c r="U235" s="448" t="s">
        <v>317</v>
      </c>
    </row>
    <row r="236" spans="1:23" ht="12.75" hidden="1" customHeight="1" x14ac:dyDescent="0.3">
      <c r="A236" s="421" t="str">
        <f>A$16</f>
        <v>Kopējās izmaksas</v>
      </c>
      <c r="B236" s="422">
        <f>B232+B235</f>
        <v>0</v>
      </c>
      <c r="C236" s="422"/>
      <c r="D236" s="422">
        <f t="shared" ref="D236:R236" si="177">D232+D235</f>
        <v>0</v>
      </c>
      <c r="E236" s="422"/>
      <c r="F236" s="422">
        <f t="shared" si="177"/>
        <v>0</v>
      </c>
      <c r="G236" s="422"/>
      <c r="H236" s="422">
        <f t="shared" si="177"/>
        <v>0</v>
      </c>
      <c r="I236" s="422"/>
      <c r="J236" s="422">
        <f t="shared" si="177"/>
        <v>0</v>
      </c>
      <c r="K236" s="422"/>
      <c r="L236" s="422">
        <f t="shared" si="177"/>
        <v>0</v>
      </c>
      <c r="M236" s="422"/>
      <c r="N236" s="422">
        <f t="shared" si="177"/>
        <v>0</v>
      </c>
      <c r="O236" s="422"/>
      <c r="P236" s="422">
        <f t="shared" si="177"/>
        <v>0</v>
      </c>
      <c r="Q236" s="422"/>
      <c r="R236" s="422">
        <f t="shared" si="177"/>
        <v>0</v>
      </c>
      <c r="S236" s="422"/>
      <c r="T236" s="417">
        <f>SUM(B236:R236)</f>
        <v>0</v>
      </c>
      <c r="U236" s="448" t="s">
        <v>317</v>
      </c>
    </row>
    <row r="237" spans="1:23" hidden="1" x14ac:dyDescent="0.3"/>
    <row r="238" spans="1:23" ht="18.75" hidden="1" customHeight="1" x14ac:dyDescent="0.3">
      <c r="A238" s="454" t="s">
        <v>336</v>
      </c>
      <c r="B238" s="438">
        <f>'1.3.1. Partneris-kom.-1'!C3</f>
        <v>0</v>
      </c>
      <c r="C238" s="439"/>
      <c r="D238" s="439"/>
      <c r="E238" s="439"/>
      <c r="F238" s="438">
        <f>'1.3.1. Partneris-kom.-1'!H3</f>
        <v>0</v>
      </c>
      <c r="G238" s="439"/>
      <c r="H238" s="440"/>
      <c r="I238" s="439"/>
      <c r="J238" s="440" t="s">
        <v>324</v>
      </c>
      <c r="K238" s="439"/>
      <c r="L238" s="442">
        <f>'1.3.1. Partneris-kom.-1'!C14</f>
        <v>1</v>
      </c>
      <c r="M238" s="439"/>
      <c r="N238" s="443" t="s">
        <v>338</v>
      </c>
      <c r="O238" s="439"/>
      <c r="P238" s="440"/>
      <c r="Q238" s="439"/>
      <c r="R238" s="440"/>
      <c r="S238" s="439"/>
      <c r="T238" s="440"/>
      <c r="U238" s="440"/>
      <c r="W238" s="4">
        <f>IF(F238=Dati!$J$3,1,IF(F238=Dati!$J$4,2,IF(F238=Dati!$J$5,3,0)))</f>
        <v>0</v>
      </c>
    </row>
    <row r="239" spans="1:23" hidden="1" x14ac:dyDescent="0.3">
      <c r="A239" s="409" t="s">
        <v>309</v>
      </c>
      <c r="B239" s="410">
        <f>B$3</f>
        <v>2024</v>
      </c>
      <c r="C239" s="410"/>
      <c r="D239" s="410">
        <f>D$3</f>
        <v>2025</v>
      </c>
      <c r="E239" s="410"/>
      <c r="F239" s="410">
        <f>F$3</f>
        <v>2026</v>
      </c>
      <c r="G239" s="410"/>
      <c r="H239" s="410">
        <f>H$3</f>
        <v>2027</v>
      </c>
      <c r="I239" s="410"/>
      <c r="J239" s="410">
        <f>J$3</f>
        <v>2028</v>
      </c>
      <c r="K239" s="410"/>
      <c r="L239" s="410">
        <f>L$3</f>
        <v>2029</v>
      </c>
      <c r="M239" s="410"/>
      <c r="N239" s="410" t="str">
        <f>N$3</f>
        <v>X</v>
      </c>
      <c r="O239" s="410"/>
      <c r="P239" s="410" t="str">
        <f>P$3</f>
        <v>X</v>
      </c>
      <c r="Q239" s="410"/>
      <c r="R239" s="410" t="str">
        <f>R$3</f>
        <v>X</v>
      </c>
      <c r="S239" s="410"/>
      <c r="T239" s="410"/>
      <c r="U239" s="410"/>
    </row>
    <row r="240" spans="1:23" hidden="1" x14ac:dyDescent="0.3">
      <c r="A240" s="444"/>
      <c r="B240" s="411" t="s">
        <v>310</v>
      </c>
      <c r="C240" s="411"/>
      <c r="D240" s="411" t="s">
        <v>310</v>
      </c>
      <c r="E240" s="411"/>
      <c r="F240" s="411" t="s">
        <v>310</v>
      </c>
      <c r="G240" s="411"/>
      <c r="H240" s="411" t="s">
        <v>310</v>
      </c>
      <c r="I240" s="411"/>
      <c r="J240" s="411" t="s">
        <v>310</v>
      </c>
      <c r="K240" s="411"/>
      <c r="L240" s="411" t="s">
        <v>310</v>
      </c>
      <c r="M240" s="411"/>
      <c r="N240" s="411" t="s">
        <v>310</v>
      </c>
      <c r="O240" s="411"/>
      <c r="P240" s="411" t="s">
        <v>310</v>
      </c>
      <c r="Q240" s="411"/>
      <c r="R240" s="411" t="s">
        <v>310</v>
      </c>
      <c r="S240" s="411"/>
      <c r="T240" s="411" t="s">
        <v>190</v>
      </c>
      <c r="U240" s="411" t="s">
        <v>134</v>
      </c>
    </row>
    <row r="241" spans="1:23" ht="12.75" hidden="1" customHeight="1" x14ac:dyDescent="0.3">
      <c r="A241" s="445" t="str">
        <f>A$5</f>
        <v>Eiropas Reģionālās attīstības fonds</v>
      </c>
      <c r="B241" s="446" t="e">
        <f>(B248*$L$238-B245)*$W$19</f>
        <v>#DIV/0!</v>
      </c>
      <c r="C241" s="446"/>
      <c r="D241" s="446" t="e">
        <f>(D248*$L$238)*$W$19-D245</f>
        <v>#DIV/0!</v>
      </c>
      <c r="E241" s="446"/>
      <c r="F241" s="446" t="e">
        <f t="shared" ref="F241:R241" si="178">(F248*$L$238)*$W$19-F245</f>
        <v>#DIV/0!</v>
      </c>
      <c r="G241" s="446"/>
      <c r="H241" s="446" t="e">
        <f t="shared" si="178"/>
        <v>#DIV/0!</v>
      </c>
      <c r="I241" s="446"/>
      <c r="J241" s="446" t="e">
        <f t="shared" si="178"/>
        <v>#DIV/0!</v>
      </c>
      <c r="K241" s="446"/>
      <c r="L241" s="446" t="e">
        <f t="shared" si="178"/>
        <v>#DIV/0!</v>
      </c>
      <c r="M241" s="446"/>
      <c r="N241" s="446" t="e">
        <f t="shared" si="178"/>
        <v>#DIV/0!</v>
      </c>
      <c r="O241" s="446"/>
      <c r="P241" s="446" t="e">
        <f t="shared" si="178"/>
        <v>#DIV/0!</v>
      </c>
      <c r="Q241" s="446"/>
      <c r="R241" s="446" t="e">
        <f t="shared" si="178"/>
        <v>#DIV/0!</v>
      </c>
      <c r="S241" s="446"/>
      <c r="T241" s="413" t="e">
        <f>SUM(B241:R241)</f>
        <v>#DIV/0!</v>
      </c>
      <c r="U241" s="414" t="e">
        <f>T241/$T$248</f>
        <v>#DIV/0!</v>
      </c>
    </row>
    <row r="242" spans="1:23" ht="12.75" hidden="1" customHeight="1" x14ac:dyDescent="0.3">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79">SUM(B242:R242)</f>
        <v>0</v>
      </c>
      <c r="U242" s="414" t="e">
        <f t="shared" ref="U242:U248" si="180">T242/$T$248</f>
        <v>#DIV/0!</v>
      </c>
    </row>
    <row r="243" spans="1:23" ht="12.75" hidden="1" customHeight="1" x14ac:dyDescent="0.3">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79"/>
        <v>0</v>
      </c>
      <c r="U243" s="414" t="e">
        <f t="shared" si="180"/>
        <v>#DIV/0!</v>
      </c>
    </row>
    <row r="244" spans="1:23" ht="12.75" hidden="1" customHeight="1" x14ac:dyDescent="0.3">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79"/>
        <v>0</v>
      </c>
      <c r="U244" s="414" t="e">
        <f t="shared" si="180"/>
        <v>#DIV/0!</v>
      </c>
    </row>
    <row r="245" spans="1:23" s="3" customFormat="1" ht="12.75" hidden="1" customHeight="1" x14ac:dyDescent="0.3">
      <c r="A245" s="415" t="str">
        <f>A$9</f>
        <v xml:space="preserve">Elastības finansējuma apjoms </v>
      </c>
      <c r="B245" s="447" t="e">
        <f>B248*$L$238*$W$20</f>
        <v>#DIV/0!</v>
      </c>
      <c r="C245" s="447"/>
      <c r="D245" s="447" t="e">
        <f t="shared" ref="D245:R245" si="181">D248*$L$238*$W$20</f>
        <v>#DIV/0!</v>
      </c>
      <c r="E245" s="447"/>
      <c r="F245" s="447" t="e">
        <f t="shared" si="181"/>
        <v>#DIV/0!</v>
      </c>
      <c r="G245" s="447"/>
      <c r="H245" s="447" t="e">
        <f t="shared" si="181"/>
        <v>#DIV/0!</v>
      </c>
      <c r="I245" s="447"/>
      <c r="J245" s="447" t="e">
        <f t="shared" si="181"/>
        <v>#DIV/0!</v>
      </c>
      <c r="K245" s="447"/>
      <c r="L245" s="447" t="e">
        <f t="shared" si="181"/>
        <v>#DIV/0!</v>
      </c>
      <c r="M245" s="447"/>
      <c r="N245" s="447" t="e">
        <f t="shared" si="181"/>
        <v>#DIV/0!</v>
      </c>
      <c r="O245" s="447"/>
      <c r="P245" s="447" t="e">
        <f t="shared" si="181"/>
        <v>#DIV/0!</v>
      </c>
      <c r="Q245" s="447"/>
      <c r="R245" s="447" t="e">
        <f t="shared" si="181"/>
        <v>#DIV/0!</v>
      </c>
      <c r="S245" s="447"/>
      <c r="T245" s="413" t="e">
        <f t="shared" si="179"/>
        <v>#DIV/0!</v>
      </c>
      <c r="U245" s="414" t="e">
        <f t="shared" si="180"/>
        <v>#DIV/0!</v>
      </c>
    </row>
    <row r="246" spans="1:23" ht="12.75" hidden="1" customHeight="1" x14ac:dyDescent="0.3">
      <c r="A246" s="416" t="str">
        <f>A$10</f>
        <v>Publiskās attiecināmās izmaksas</v>
      </c>
      <c r="B246" s="314" t="e">
        <f>SUM(B241:B245)</f>
        <v>#DIV/0!</v>
      </c>
      <c r="C246" s="314"/>
      <c r="D246" s="314" t="e">
        <f t="shared" ref="D246:R246" si="182">SUM(D241:D245)</f>
        <v>#DIV/0!</v>
      </c>
      <c r="E246" s="314"/>
      <c r="F246" s="314" t="e">
        <f t="shared" si="182"/>
        <v>#DIV/0!</v>
      </c>
      <c r="G246" s="314"/>
      <c r="H246" s="314" t="e">
        <f t="shared" si="182"/>
        <v>#DIV/0!</v>
      </c>
      <c r="I246" s="314"/>
      <c r="J246" s="314" t="e">
        <f t="shared" si="182"/>
        <v>#DIV/0!</v>
      </c>
      <c r="K246" s="314"/>
      <c r="L246" s="314" t="e">
        <f t="shared" si="182"/>
        <v>#DIV/0!</v>
      </c>
      <c r="M246" s="314"/>
      <c r="N246" s="314" t="e">
        <f t="shared" si="182"/>
        <v>#DIV/0!</v>
      </c>
      <c r="O246" s="314"/>
      <c r="P246" s="314" t="e">
        <f t="shared" si="182"/>
        <v>#DIV/0!</v>
      </c>
      <c r="Q246" s="314"/>
      <c r="R246" s="314" t="e">
        <f t="shared" si="182"/>
        <v>#DIV/0!</v>
      </c>
      <c r="S246" s="314"/>
      <c r="T246" s="417" t="e">
        <f t="shared" si="179"/>
        <v>#DIV/0!</v>
      </c>
      <c r="U246" s="414" t="e">
        <f t="shared" si="180"/>
        <v>#DIV/0!</v>
      </c>
    </row>
    <row r="247" spans="1:23" ht="12.75" hidden="1" customHeight="1" x14ac:dyDescent="0.3">
      <c r="A247" s="415" t="str">
        <f>A$11</f>
        <v>Privātās attiecināmās izmaksas</v>
      </c>
      <c r="B247" s="447" t="e">
        <f>B248*$L$238-B241-B245</f>
        <v>#DIV/0!</v>
      </c>
      <c r="C247" s="447"/>
      <c r="D247" s="447" t="e">
        <f t="shared" ref="D247:R247" si="183">D248*$L$238-D241-D245</f>
        <v>#DIV/0!</v>
      </c>
      <c r="E247" s="447"/>
      <c r="F247" s="447" t="e">
        <f t="shared" si="183"/>
        <v>#DIV/0!</v>
      </c>
      <c r="G247" s="447"/>
      <c r="H247" s="447" t="e">
        <f t="shared" si="183"/>
        <v>#DIV/0!</v>
      </c>
      <c r="I247" s="447"/>
      <c r="J247" s="447" t="e">
        <f t="shared" si="183"/>
        <v>#DIV/0!</v>
      </c>
      <c r="K247" s="447"/>
      <c r="L247" s="447" t="e">
        <f t="shared" si="183"/>
        <v>#DIV/0!</v>
      </c>
      <c r="M247" s="447"/>
      <c r="N247" s="447" t="e">
        <f t="shared" si="183"/>
        <v>#DIV/0!</v>
      </c>
      <c r="O247" s="447"/>
      <c r="P247" s="447" t="e">
        <f t="shared" si="183"/>
        <v>#DIV/0!</v>
      </c>
      <c r="Q247" s="447"/>
      <c r="R247" s="447" t="e">
        <f t="shared" si="183"/>
        <v>#DIV/0!</v>
      </c>
      <c r="S247" s="447"/>
      <c r="T247" s="413" t="e">
        <f t="shared" si="179"/>
        <v>#DIV/0!</v>
      </c>
      <c r="U247" s="414" t="e">
        <f t="shared" si="180"/>
        <v>#DIV/0!</v>
      </c>
    </row>
    <row r="248" spans="1:23" ht="12.75" hidden="1" customHeight="1" x14ac:dyDescent="0.3">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80"/>
        <v>#DIV/0!</v>
      </c>
    </row>
    <row r="249" spans="1:23" ht="12.75" hidden="1" customHeight="1" x14ac:dyDescent="0.3">
      <c r="A249" s="415" t="str">
        <f>A$13</f>
        <v>Publiskās ārpusprojekta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84">SUM(B249:R249)</f>
        <v>0</v>
      </c>
      <c r="U249" s="448" t="s">
        <v>317</v>
      </c>
    </row>
    <row r="250" spans="1:23" ht="12.75" hidden="1" customHeight="1" x14ac:dyDescent="0.3">
      <c r="A250" s="415" t="str">
        <f>A$14</f>
        <v>Privātās ārpusprojekta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84"/>
        <v>0</v>
      </c>
      <c r="U250" s="448" t="s">
        <v>317</v>
      </c>
    </row>
    <row r="251" spans="1:23" ht="12.75" hidden="1" customHeight="1" x14ac:dyDescent="0.3">
      <c r="A251" s="416" t="str">
        <f>A$15</f>
        <v>Ārpusprojekta izmaksas kopā</v>
      </c>
      <c r="B251" s="314">
        <f>SUM(B249:B250)</f>
        <v>0</v>
      </c>
      <c r="C251" s="314"/>
      <c r="D251" s="314">
        <f t="shared" ref="D251:R251" si="185">SUM(D249:D250)</f>
        <v>0</v>
      </c>
      <c r="E251" s="314"/>
      <c r="F251" s="314">
        <f t="shared" si="185"/>
        <v>0</v>
      </c>
      <c r="G251" s="314"/>
      <c r="H251" s="314">
        <f t="shared" si="185"/>
        <v>0</v>
      </c>
      <c r="I251" s="314"/>
      <c r="J251" s="314">
        <f t="shared" si="185"/>
        <v>0</v>
      </c>
      <c r="K251" s="314"/>
      <c r="L251" s="314">
        <f t="shared" si="185"/>
        <v>0</v>
      </c>
      <c r="M251" s="314"/>
      <c r="N251" s="314">
        <f t="shared" si="185"/>
        <v>0</v>
      </c>
      <c r="O251" s="314"/>
      <c r="P251" s="314">
        <f t="shared" si="185"/>
        <v>0</v>
      </c>
      <c r="Q251" s="314"/>
      <c r="R251" s="314">
        <f t="shared" si="185"/>
        <v>0</v>
      </c>
      <c r="S251" s="314"/>
      <c r="T251" s="417">
        <f t="shared" si="184"/>
        <v>0</v>
      </c>
      <c r="U251" s="448" t="s">
        <v>317</v>
      </c>
    </row>
    <row r="252" spans="1:23" ht="12.75" hidden="1" customHeight="1" x14ac:dyDescent="0.3">
      <c r="A252" s="421" t="str">
        <f>A$16</f>
        <v>Kopējās izmaksas</v>
      </c>
      <c r="B252" s="422">
        <f>B248+B251</f>
        <v>0</v>
      </c>
      <c r="C252" s="422"/>
      <c r="D252" s="422">
        <f t="shared" ref="D252:R252" si="186">D248+D251</f>
        <v>0</v>
      </c>
      <c r="E252" s="422"/>
      <c r="F252" s="422">
        <f t="shared" si="186"/>
        <v>0</v>
      </c>
      <c r="G252" s="422"/>
      <c r="H252" s="422">
        <f t="shared" si="186"/>
        <v>0</v>
      </c>
      <c r="I252" s="422"/>
      <c r="J252" s="422">
        <f t="shared" si="186"/>
        <v>0</v>
      </c>
      <c r="K252" s="422"/>
      <c r="L252" s="422">
        <f t="shared" si="186"/>
        <v>0</v>
      </c>
      <c r="M252" s="422"/>
      <c r="N252" s="422">
        <f t="shared" si="186"/>
        <v>0</v>
      </c>
      <c r="O252" s="422"/>
      <c r="P252" s="422">
        <f t="shared" si="186"/>
        <v>0</v>
      </c>
      <c r="Q252" s="422"/>
      <c r="R252" s="422">
        <f t="shared" si="186"/>
        <v>0</v>
      </c>
      <c r="S252" s="422"/>
      <c r="T252" s="417">
        <f>SUM(B252:R252)</f>
        <v>0</v>
      </c>
      <c r="U252" s="448" t="s">
        <v>317</v>
      </c>
    </row>
    <row r="253" spans="1:23" hidden="1" x14ac:dyDescent="0.3"/>
    <row r="254" spans="1:23" ht="18.75" hidden="1" customHeight="1" x14ac:dyDescent="0.3">
      <c r="A254" s="455" t="s">
        <v>339</v>
      </c>
      <c r="B254" s="438">
        <f>'1.3.2. Partneris-kom.-2'!C3</f>
        <v>0</v>
      </c>
      <c r="C254" s="439"/>
      <c r="D254" s="439"/>
      <c r="E254" s="439"/>
      <c r="F254" s="438">
        <f>'1.3.2. Partneris-kom.-2'!H3</f>
        <v>0</v>
      </c>
      <c r="G254" s="439"/>
      <c r="H254" s="440"/>
      <c r="I254" s="439"/>
      <c r="J254" s="440" t="s">
        <v>324</v>
      </c>
      <c r="K254" s="439"/>
      <c r="L254" s="442">
        <f>'1.3.2. Partneris-kom.-2'!C7</f>
        <v>0.45</v>
      </c>
      <c r="M254" s="439"/>
      <c r="N254" s="443" t="s">
        <v>337</v>
      </c>
      <c r="O254" s="439"/>
      <c r="P254" s="440"/>
      <c r="Q254" s="439"/>
      <c r="R254" s="440"/>
      <c r="S254" s="439"/>
      <c r="T254" s="440"/>
      <c r="U254" s="440"/>
      <c r="W254" s="4">
        <f>IF(F254=Dati!$J$3,1,IF(F254=Dati!$J$4,2,IF(F254=Dati!$J$5,3,0)))</f>
        <v>0</v>
      </c>
    </row>
    <row r="255" spans="1:23" hidden="1" x14ac:dyDescent="0.3">
      <c r="A255" s="409" t="s">
        <v>309</v>
      </c>
      <c r="B255" s="410">
        <f>B$3</f>
        <v>2024</v>
      </c>
      <c r="C255" s="410"/>
      <c r="D255" s="410">
        <f>D$3</f>
        <v>2025</v>
      </c>
      <c r="E255" s="410"/>
      <c r="F255" s="410">
        <f>F$3</f>
        <v>2026</v>
      </c>
      <c r="G255" s="410"/>
      <c r="H255" s="410">
        <f>H$3</f>
        <v>2027</v>
      </c>
      <c r="I255" s="410"/>
      <c r="J255" s="410">
        <f>J$3</f>
        <v>2028</v>
      </c>
      <c r="K255" s="410"/>
      <c r="L255" s="410">
        <f>L$3</f>
        <v>2029</v>
      </c>
      <c r="M255" s="410"/>
      <c r="N255" s="410" t="str">
        <f>N$3</f>
        <v>X</v>
      </c>
      <c r="O255" s="410"/>
      <c r="P255" s="410" t="str">
        <f>P$3</f>
        <v>X</v>
      </c>
      <c r="Q255" s="410"/>
      <c r="R255" s="410" t="str">
        <f>R$3</f>
        <v>X</v>
      </c>
      <c r="S255" s="410"/>
      <c r="T255" s="410"/>
      <c r="U255" s="410"/>
    </row>
    <row r="256" spans="1:23" hidden="1" x14ac:dyDescent="0.3">
      <c r="A256" s="444"/>
      <c r="B256" s="411" t="s">
        <v>310</v>
      </c>
      <c r="C256" s="411"/>
      <c r="D256" s="411" t="s">
        <v>310</v>
      </c>
      <c r="E256" s="411"/>
      <c r="F256" s="411" t="s">
        <v>310</v>
      </c>
      <c r="G256" s="411"/>
      <c r="H256" s="411" t="s">
        <v>310</v>
      </c>
      <c r="I256" s="411"/>
      <c r="J256" s="411" t="s">
        <v>310</v>
      </c>
      <c r="K256" s="411"/>
      <c r="L256" s="411" t="s">
        <v>310</v>
      </c>
      <c r="M256" s="411"/>
      <c r="N256" s="411" t="s">
        <v>310</v>
      </c>
      <c r="O256" s="411"/>
      <c r="P256" s="411" t="s">
        <v>310</v>
      </c>
      <c r="Q256" s="411"/>
      <c r="R256" s="411" t="s">
        <v>310</v>
      </c>
      <c r="S256" s="411"/>
      <c r="T256" s="411" t="s">
        <v>190</v>
      </c>
      <c r="U256" s="411" t="s">
        <v>134</v>
      </c>
    </row>
    <row r="257" spans="1:23" ht="12.75" hidden="1" customHeight="1" x14ac:dyDescent="0.3">
      <c r="A257" s="445" t="str">
        <f>A$5</f>
        <v>Eiropas Reģionālās attīstības fonds</v>
      </c>
      <c r="B257" s="446" t="e">
        <f>(B264*$L$254-B261)*$W$19</f>
        <v>#DIV/0!</v>
      </c>
      <c r="C257" s="446"/>
      <c r="D257" s="446" t="e">
        <f>(D264*$L$254)*$W$19-D261</f>
        <v>#DIV/0!</v>
      </c>
      <c r="E257" s="446"/>
      <c r="F257" s="446" t="e">
        <f t="shared" ref="F257:R257" si="187">(F264*$L$254)*$W$19-F261</f>
        <v>#DIV/0!</v>
      </c>
      <c r="G257" s="446"/>
      <c r="H257" s="446" t="e">
        <f t="shared" si="187"/>
        <v>#DIV/0!</v>
      </c>
      <c r="I257" s="446"/>
      <c r="J257" s="446" t="e">
        <f t="shared" si="187"/>
        <v>#DIV/0!</v>
      </c>
      <c r="K257" s="446"/>
      <c r="L257" s="446" t="e">
        <f t="shared" si="187"/>
        <v>#DIV/0!</v>
      </c>
      <c r="M257" s="446"/>
      <c r="N257" s="446" t="e">
        <f t="shared" si="187"/>
        <v>#DIV/0!</v>
      </c>
      <c r="O257" s="446"/>
      <c r="P257" s="446" t="e">
        <f t="shared" si="187"/>
        <v>#DIV/0!</v>
      </c>
      <c r="Q257" s="446"/>
      <c r="R257" s="446" t="e">
        <f t="shared" si="187"/>
        <v>#DIV/0!</v>
      </c>
      <c r="S257" s="446"/>
      <c r="T257" s="413" t="e">
        <f>SUM(B257:R257)</f>
        <v>#DIV/0!</v>
      </c>
      <c r="U257" s="414" t="e">
        <f>T257/$T$264</f>
        <v>#DIV/0!</v>
      </c>
    </row>
    <row r="258" spans="1:23" ht="12.75" hidden="1" customHeight="1" x14ac:dyDescent="0.3">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88">SUM(B258:R258)</f>
        <v>0</v>
      </c>
      <c r="U258" s="414" t="e">
        <f t="shared" ref="U258:U264" si="189">T258/$T$264</f>
        <v>#DIV/0!</v>
      </c>
    </row>
    <row r="259" spans="1:23" ht="12.75" hidden="1" customHeight="1" x14ac:dyDescent="0.3">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88"/>
        <v>0</v>
      </c>
      <c r="U259" s="414" t="e">
        <f t="shared" si="189"/>
        <v>#DIV/0!</v>
      </c>
    </row>
    <row r="260" spans="1:23" ht="12.75" hidden="1" customHeight="1" x14ac:dyDescent="0.3">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88"/>
        <v>0</v>
      </c>
      <c r="U260" s="414" t="e">
        <f t="shared" si="189"/>
        <v>#DIV/0!</v>
      </c>
    </row>
    <row r="261" spans="1:23" s="3" customFormat="1" ht="12.75" hidden="1" customHeight="1" x14ac:dyDescent="0.3">
      <c r="A261" s="415" t="str">
        <f>A$9</f>
        <v xml:space="preserve">Elastības finansējuma apjoms </v>
      </c>
      <c r="B261" s="447" t="e">
        <f>B264*$L$254*$W$20</f>
        <v>#DIV/0!</v>
      </c>
      <c r="C261" s="447"/>
      <c r="D261" s="447" t="e">
        <f t="shared" ref="D261:R261" si="190">D264*$L$254*$W$20</f>
        <v>#DIV/0!</v>
      </c>
      <c r="E261" s="447"/>
      <c r="F261" s="447" t="e">
        <f t="shared" si="190"/>
        <v>#DIV/0!</v>
      </c>
      <c r="G261" s="447"/>
      <c r="H261" s="447" t="e">
        <f t="shared" si="190"/>
        <v>#DIV/0!</v>
      </c>
      <c r="I261" s="447"/>
      <c r="J261" s="447" t="e">
        <f t="shared" si="190"/>
        <v>#DIV/0!</v>
      </c>
      <c r="K261" s="447"/>
      <c r="L261" s="447" t="e">
        <f t="shared" si="190"/>
        <v>#DIV/0!</v>
      </c>
      <c r="M261" s="447"/>
      <c r="N261" s="447" t="e">
        <f t="shared" si="190"/>
        <v>#DIV/0!</v>
      </c>
      <c r="O261" s="447"/>
      <c r="P261" s="447" t="e">
        <f t="shared" si="190"/>
        <v>#DIV/0!</v>
      </c>
      <c r="Q261" s="447"/>
      <c r="R261" s="447" t="e">
        <f t="shared" si="190"/>
        <v>#DIV/0!</v>
      </c>
      <c r="S261" s="447"/>
      <c r="T261" s="413" t="e">
        <f t="shared" si="188"/>
        <v>#DIV/0!</v>
      </c>
      <c r="U261" s="414" t="e">
        <f t="shared" si="189"/>
        <v>#DIV/0!</v>
      </c>
    </row>
    <row r="262" spans="1:23" ht="12.75" hidden="1" customHeight="1" x14ac:dyDescent="0.3">
      <c r="A262" s="416" t="str">
        <f>A$10</f>
        <v>Publiskās attiecināmās izmaksas</v>
      </c>
      <c r="B262" s="314" t="e">
        <f>SUM(B257:B261)</f>
        <v>#DIV/0!</v>
      </c>
      <c r="C262" s="314"/>
      <c r="D262" s="314" t="e">
        <f t="shared" ref="D262:R262" si="191">SUM(D257:D261)</f>
        <v>#DIV/0!</v>
      </c>
      <c r="E262" s="314"/>
      <c r="F262" s="314" t="e">
        <f t="shared" si="191"/>
        <v>#DIV/0!</v>
      </c>
      <c r="G262" s="314"/>
      <c r="H262" s="314" t="e">
        <f t="shared" si="191"/>
        <v>#DIV/0!</v>
      </c>
      <c r="I262" s="314"/>
      <c r="J262" s="314" t="e">
        <f t="shared" si="191"/>
        <v>#DIV/0!</v>
      </c>
      <c r="K262" s="314"/>
      <c r="L262" s="314" t="e">
        <f t="shared" si="191"/>
        <v>#DIV/0!</v>
      </c>
      <c r="M262" s="314"/>
      <c r="N262" s="314" t="e">
        <f t="shared" si="191"/>
        <v>#DIV/0!</v>
      </c>
      <c r="O262" s="314"/>
      <c r="P262" s="314" t="e">
        <f t="shared" si="191"/>
        <v>#DIV/0!</v>
      </c>
      <c r="Q262" s="314"/>
      <c r="R262" s="314" t="e">
        <f t="shared" si="191"/>
        <v>#DIV/0!</v>
      </c>
      <c r="S262" s="314"/>
      <c r="T262" s="417" t="e">
        <f t="shared" si="188"/>
        <v>#DIV/0!</v>
      </c>
      <c r="U262" s="414" t="e">
        <f t="shared" si="189"/>
        <v>#DIV/0!</v>
      </c>
    </row>
    <row r="263" spans="1:23" ht="12.75" hidden="1" customHeight="1" x14ac:dyDescent="0.3">
      <c r="A263" s="415" t="str">
        <f>A$11</f>
        <v>Privātās attiecināmās izmaksas</v>
      </c>
      <c r="B263" s="447" t="e">
        <f>B264-B257-B261</f>
        <v>#DIV/0!</v>
      </c>
      <c r="C263" s="447"/>
      <c r="D263" s="447" t="e">
        <f t="shared" ref="D263:R263" si="192">D264-D257-D261</f>
        <v>#DIV/0!</v>
      </c>
      <c r="E263" s="447"/>
      <c r="F263" s="447" t="e">
        <f t="shared" si="192"/>
        <v>#DIV/0!</v>
      </c>
      <c r="G263" s="447"/>
      <c r="H263" s="447" t="e">
        <f t="shared" si="192"/>
        <v>#DIV/0!</v>
      </c>
      <c r="I263" s="447"/>
      <c r="J263" s="447" t="e">
        <f t="shared" si="192"/>
        <v>#DIV/0!</v>
      </c>
      <c r="K263" s="447"/>
      <c r="L263" s="447" t="e">
        <f t="shared" si="192"/>
        <v>#DIV/0!</v>
      </c>
      <c r="M263" s="447"/>
      <c r="N263" s="447" t="e">
        <f t="shared" si="192"/>
        <v>#DIV/0!</v>
      </c>
      <c r="O263" s="447"/>
      <c r="P263" s="447" t="e">
        <f t="shared" si="192"/>
        <v>#DIV/0!</v>
      </c>
      <c r="Q263" s="447"/>
      <c r="R263" s="447" t="e">
        <f t="shared" si="192"/>
        <v>#DIV/0!</v>
      </c>
      <c r="S263" s="447"/>
      <c r="T263" s="413" t="e">
        <f t="shared" si="188"/>
        <v>#DIV/0!</v>
      </c>
      <c r="U263" s="414" t="e">
        <f t="shared" si="189"/>
        <v>#DIV/0!</v>
      </c>
    </row>
    <row r="264" spans="1:23" ht="12.75" hidden="1" customHeight="1" x14ac:dyDescent="0.3">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89"/>
        <v>#DIV/0!</v>
      </c>
    </row>
    <row r="265" spans="1:23" ht="12.75" hidden="1" customHeight="1" x14ac:dyDescent="0.3">
      <c r="A265" s="415" t="str">
        <f>A$13</f>
        <v>Publiskās ārpusprojekta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93">SUM(B265:R265)</f>
        <v>0</v>
      </c>
      <c r="U265" s="448" t="s">
        <v>317</v>
      </c>
    </row>
    <row r="266" spans="1:23" ht="12.75" hidden="1" customHeight="1" x14ac:dyDescent="0.3">
      <c r="A266" s="415" t="str">
        <f>A$14</f>
        <v>Privātās ārpusprojekta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93"/>
        <v>0</v>
      </c>
      <c r="U266" s="448" t="s">
        <v>317</v>
      </c>
    </row>
    <row r="267" spans="1:23" ht="12.75" hidden="1" customHeight="1" x14ac:dyDescent="0.3">
      <c r="A267" s="416" t="str">
        <f>A$15</f>
        <v>Ārpusprojekta izmaksas kopā</v>
      </c>
      <c r="B267" s="314">
        <f>SUM(B265:B266)</f>
        <v>0</v>
      </c>
      <c r="C267" s="314"/>
      <c r="D267" s="314">
        <f t="shared" ref="D267:R267" si="194">SUM(D265:D266)</f>
        <v>0</v>
      </c>
      <c r="E267" s="314"/>
      <c r="F267" s="314">
        <f t="shared" si="194"/>
        <v>0</v>
      </c>
      <c r="G267" s="314"/>
      <c r="H267" s="314">
        <f t="shared" si="194"/>
        <v>0</v>
      </c>
      <c r="I267" s="314"/>
      <c r="J267" s="314">
        <f t="shared" si="194"/>
        <v>0</v>
      </c>
      <c r="K267" s="314"/>
      <c r="L267" s="314">
        <f t="shared" si="194"/>
        <v>0</v>
      </c>
      <c r="M267" s="314"/>
      <c r="N267" s="314">
        <f t="shared" si="194"/>
        <v>0</v>
      </c>
      <c r="O267" s="314"/>
      <c r="P267" s="314">
        <f t="shared" si="194"/>
        <v>0</v>
      </c>
      <c r="Q267" s="314"/>
      <c r="R267" s="314">
        <f t="shared" si="194"/>
        <v>0</v>
      </c>
      <c r="S267" s="314"/>
      <c r="T267" s="417">
        <f t="shared" si="193"/>
        <v>0</v>
      </c>
      <c r="U267" s="448" t="s">
        <v>317</v>
      </c>
    </row>
    <row r="268" spans="1:23" ht="12.75" hidden="1" customHeight="1" x14ac:dyDescent="0.3">
      <c r="A268" s="421" t="str">
        <f>A$16</f>
        <v>Kopējās izmaksas</v>
      </c>
      <c r="B268" s="422">
        <f>B264+B267</f>
        <v>0</v>
      </c>
      <c r="C268" s="422"/>
      <c r="D268" s="422">
        <f t="shared" ref="D268:R268" si="195">D264+D267</f>
        <v>0</v>
      </c>
      <c r="E268" s="422"/>
      <c r="F268" s="422">
        <f t="shared" si="195"/>
        <v>0</v>
      </c>
      <c r="G268" s="422"/>
      <c r="H268" s="422">
        <f t="shared" si="195"/>
        <v>0</v>
      </c>
      <c r="I268" s="422"/>
      <c r="J268" s="422">
        <f t="shared" si="195"/>
        <v>0</v>
      </c>
      <c r="K268" s="422"/>
      <c r="L268" s="422">
        <f t="shared" si="195"/>
        <v>0</v>
      </c>
      <c r="M268" s="422"/>
      <c r="N268" s="422">
        <f t="shared" si="195"/>
        <v>0</v>
      </c>
      <c r="O268" s="422"/>
      <c r="P268" s="422">
        <f t="shared" si="195"/>
        <v>0</v>
      </c>
      <c r="Q268" s="422"/>
      <c r="R268" s="422">
        <f t="shared" si="195"/>
        <v>0</v>
      </c>
      <c r="S268" s="422"/>
      <c r="T268" s="417">
        <f>SUM(B268:R268)</f>
        <v>0</v>
      </c>
      <c r="U268" s="448" t="s">
        <v>317</v>
      </c>
    </row>
    <row r="269" spans="1:23" hidden="1" x14ac:dyDescent="0.3"/>
    <row r="270" spans="1:23" ht="18.75" hidden="1" customHeight="1" x14ac:dyDescent="0.3">
      <c r="A270" s="455" t="s">
        <v>339</v>
      </c>
      <c r="B270" s="438">
        <f>'1.3.2. Partneris-kom.-2'!C3</f>
        <v>0</v>
      </c>
      <c r="C270" s="439"/>
      <c r="D270" s="439"/>
      <c r="E270" s="439"/>
      <c r="F270" s="438">
        <f>'1.3.2. Partneris-kom.-2'!H3</f>
        <v>0</v>
      </c>
      <c r="G270" s="439"/>
      <c r="H270" s="440"/>
      <c r="I270" s="439"/>
      <c r="J270" s="440" t="s">
        <v>324</v>
      </c>
      <c r="K270" s="439"/>
      <c r="L270" s="442">
        <f>'1.3.2. Partneris-kom.-2'!C14</f>
        <v>1</v>
      </c>
      <c r="M270" s="439"/>
      <c r="N270" s="443" t="s">
        <v>337</v>
      </c>
      <c r="O270" s="439"/>
      <c r="P270" s="440"/>
      <c r="Q270" s="439"/>
      <c r="R270" s="440"/>
      <c r="S270" s="439"/>
      <c r="T270" s="440"/>
      <c r="U270" s="440"/>
      <c r="W270" s="4">
        <f>IF(F270=Dati!$J$3,1,IF(F270=Dati!$J$4,2,IF(F270=Dati!$J$5,3,0)))</f>
        <v>0</v>
      </c>
    </row>
    <row r="271" spans="1:23" hidden="1" x14ac:dyDescent="0.3">
      <c r="A271" s="409" t="s">
        <v>309</v>
      </c>
      <c r="B271" s="410">
        <f>B$3</f>
        <v>2024</v>
      </c>
      <c r="C271" s="410"/>
      <c r="D271" s="410">
        <f>D$3</f>
        <v>2025</v>
      </c>
      <c r="E271" s="410"/>
      <c r="F271" s="410">
        <f>F$3</f>
        <v>2026</v>
      </c>
      <c r="G271" s="410"/>
      <c r="H271" s="410">
        <f>H$3</f>
        <v>2027</v>
      </c>
      <c r="I271" s="410"/>
      <c r="J271" s="410">
        <f>J$3</f>
        <v>2028</v>
      </c>
      <c r="K271" s="410"/>
      <c r="L271" s="410">
        <f>L$3</f>
        <v>2029</v>
      </c>
      <c r="M271" s="410"/>
      <c r="N271" s="410" t="str">
        <f>N$3</f>
        <v>X</v>
      </c>
      <c r="O271" s="410"/>
      <c r="P271" s="410" t="str">
        <f>P$3</f>
        <v>X</v>
      </c>
      <c r="Q271" s="410"/>
      <c r="R271" s="410" t="str">
        <f>R$3</f>
        <v>X</v>
      </c>
      <c r="S271" s="410"/>
      <c r="T271" s="410"/>
      <c r="U271" s="410"/>
    </row>
    <row r="272" spans="1:23" hidden="1" x14ac:dyDescent="0.3">
      <c r="A272" s="444"/>
      <c r="B272" s="411" t="s">
        <v>310</v>
      </c>
      <c r="C272" s="411"/>
      <c r="D272" s="411" t="s">
        <v>310</v>
      </c>
      <c r="E272" s="411"/>
      <c r="F272" s="411" t="s">
        <v>310</v>
      </c>
      <c r="G272" s="411"/>
      <c r="H272" s="411" t="s">
        <v>310</v>
      </c>
      <c r="I272" s="411"/>
      <c r="J272" s="411" t="s">
        <v>310</v>
      </c>
      <c r="K272" s="411"/>
      <c r="L272" s="411" t="s">
        <v>310</v>
      </c>
      <c r="M272" s="411"/>
      <c r="N272" s="411" t="s">
        <v>310</v>
      </c>
      <c r="O272" s="411"/>
      <c r="P272" s="411" t="s">
        <v>310</v>
      </c>
      <c r="Q272" s="411"/>
      <c r="R272" s="411" t="s">
        <v>310</v>
      </c>
      <c r="S272" s="411"/>
      <c r="T272" s="411" t="s">
        <v>190</v>
      </c>
      <c r="U272" s="411" t="s">
        <v>134</v>
      </c>
    </row>
    <row r="273" spans="1:21" ht="12.75" hidden="1" customHeight="1" x14ac:dyDescent="0.3">
      <c r="A273" s="445" t="str">
        <f>A$5</f>
        <v>Eiropas Reģionālās attīstības fonds</v>
      </c>
      <c r="B273" s="446" t="e">
        <f>(B280*$L$270-B277)*$W$19</f>
        <v>#DIV/0!</v>
      </c>
      <c r="C273" s="446"/>
      <c r="D273" s="446" t="e">
        <f>(D280*$L$270)*$W$19-D277</f>
        <v>#DIV/0!</v>
      </c>
      <c r="E273" s="446"/>
      <c r="F273" s="446" t="e">
        <f t="shared" ref="F273:R273" si="196">(F280*$L$270)*$W$19-F277</f>
        <v>#DIV/0!</v>
      </c>
      <c r="G273" s="446"/>
      <c r="H273" s="446" t="e">
        <f t="shared" si="196"/>
        <v>#DIV/0!</v>
      </c>
      <c r="I273" s="446"/>
      <c r="J273" s="446" t="e">
        <f t="shared" si="196"/>
        <v>#DIV/0!</v>
      </c>
      <c r="K273" s="446"/>
      <c r="L273" s="446" t="e">
        <f t="shared" si="196"/>
        <v>#DIV/0!</v>
      </c>
      <c r="M273" s="446"/>
      <c r="N273" s="446" t="e">
        <f t="shared" si="196"/>
        <v>#DIV/0!</v>
      </c>
      <c r="O273" s="446"/>
      <c r="P273" s="446" t="e">
        <f t="shared" si="196"/>
        <v>#DIV/0!</v>
      </c>
      <c r="Q273" s="446"/>
      <c r="R273" s="446" t="e">
        <f t="shared" si="196"/>
        <v>#DIV/0!</v>
      </c>
      <c r="S273" s="446"/>
      <c r="T273" s="413" t="e">
        <f>SUM(B273:R273)</f>
        <v>#DIV/0!</v>
      </c>
      <c r="U273" s="414" t="e">
        <f>T273/$T$280</f>
        <v>#DIV/0!</v>
      </c>
    </row>
    <row r="274" spans="1:21" ht="12.75" hidden="1" customHeight="1" x14ac:dyDescent="0.3">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97">SUM(B274:R274)</f>
        <v>0</v>
      </c>
      <c r="U274" s="414" t="e">
        <f t="shared" ref="U274:U280" si="198">T274/$T$280</f>
        <v>#DIV/0!</v>
      </c>
    </row>
    <row r="275" spans="1:21" ht="12.75" hidden="1" customHeight="1" x14ac:dyDescent="0.3">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97"/>
        <v>0</v>
      </c>
      <c r="U275" s="414" t="e">
        <f t="shared" si="198"/>
        <v>#DIV/0!</v>
      </c>
    </row>
    <row r="276" spans="1:21" ht="12.75" hidden="1" customHeight="1" x14ac:dyDescent="0.3">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97"/>
        <v>0</v>
      </c>
      <c r="U276" s="414" t="e">
        <f t="shared" si="198"/>
        <v>#DIV/0!</v>
      </c>
    </row>
    <row r="277" spans="1:21" s="3" customFormat="1" ht="12.75" hidden="1" customHeight="1" x14ac:dyDescent="0.3">
      <c r="A277" s="415" t="str">
        <f>A$9</f>
        <v xml:space="preserve">Elastības finansējuma apjoms </v>
      </c>
      <c r="B277" s="447" t="e">
        <f>B280*$L$270*$W$20</f>
        <v>#DIV/0!</v>
      </c>
      <c r="C277" s="447"/>
      <c r="D277" s="447" t="e">
        <f t="shared" ref="D277:R277" si="199">D280*$L$270*$W$20</f>
        <v>#DIV/0!</v>
      </c>
      <c r="E277" s="447"/>
      <c r="F277" s="447" t="e">
        <f t="shared" si="199"/>
        <v>#DIV/0!</v>
      </c>
      <c r="G277" s="447"/>
      <c r="H277" s="447" t="e">
        <f t="shared" si="199"/>
        <v>#DIV/0!</v>
      </c>
      <c r="I277" s="447"/>
      <c r="J277" s="447" t="e">
        <f t="shared" si="199"/>
        <v>#DIV/0!</v>
      </c>
      <c r="K277" s="447"/>
      <c r="L277" s="447" t="e">
        <f t="shared" si="199"/>
        <v>#DIV/0!</v>
      </c>
      <c r="M277" s="447"/>
      <c r="N277" s="447" t="e">
        <f t="shared" si="199"/>
        <v>#DIV/0!</v>
      </c>
      <c r="O277" s="447"/>
      <c r="P277" s="447" t="e">
        <f t="shared" si="199"/>
        <v>#DIV/0!</v>
      </c>
      <c r="Q277" s="447"/>
      <c r="R277" s="447" t="e">
        <f t="shared" si="199"/>
        <v>#DIV/0!</v>
      </c>
      <c r="S277" s="447"/>
      <c r="T277" s="413" t="e">
        <f t="shared" si="197"/>
        <v>#DIV/0!</v>
      </c>
      <c r="U277" s="414" t="e">
        <f t="shared" si="198"/>
        <v>#DIV/0!</v>
      </c>
    </row>
    <row r="278" spans="1:21" ht="12.75" hidden="1" customHeight="1" x14ac:dyDescent="0.3">
      <c r="A278" s="416" t="str">
        <f>A$10</f>
        <v>Publiskās attiecināmās izmaksas</v>
      </c>
      <c r="B278" s="314" t="e">
        <f>SUM(B273:B277)</f>
        <v>#DIV/0!</v>
      </c>
      <c r="C278" s="314"/>
      <c r="D278" s="314" t="e">
        <f t="shared" ref="D278:R278" si="200">SUM(D273:D277)</f>
        <v>#DIV/0!</v>
      </c>
      <c r="E278" s="314"/>
      <c r="F278" s="314" t="e">
        <f t="shared" si="200"/>
        <v>#DIV/0!</v>
      </c>
      <c r="G278" s="314"/>
      <c r="H278" s="314" t="e">
        <f t="shared" si="200"/>
        <v>#DIV/0!</v>
      </c>
      <c r="I278" s="314"/>
      <c r="J278" s="314" t="e">
        <f t="shared" si="200"/>
        <v>#DIV/0!</v>
      </c>
      <c r="K278" s="314"/>
      <c r="L278" s="314" t="e">
        <f t="shared" si="200"/>
        <v>#DIV/0!</v>
      </c>
      <c r="M278" s="314"/>
      <c r="N278" s="314" t="e">
        <f t="shared" si="200"/>
        <v>#DIV/0!</v>
      </c>
      <c r="O278" s="314"/>
      <c r="P278" s="314" t="e">
        <f t="shared" si="200"/>
        <v>#DIV/0!</v>
      </c>
      <c r="Q278" s="314"/>
      <c r="R278" s="314" t="e">
        <f t="shared" si="200"/>
        <v>#DIV/0!</v>
      </c>
      <c r="S278" s="314"/>
      <c r="T278" s="417" t="e">
        <f t="shared" si="197"/>
        <v>#DIV/0!</v>
      </c>
      <c r="U278" s="414" t="e">
        <f t="shared" si="198"/>
        <v>#DIV/0!</v>
      </c>
    </row>
    <row r="279" spans="1:21" ht="12.75" hidden="1" customHeight="1" x14ac:dyDescent="0.3">
      <c r="A279" s="415" t="str">
        <f>A$11</f>
        <v>Privātās attiecināmās izmaksas</v>
      </c>
      <c r="B279" s="447" t="e">
        <f>B280*$L$270-B273-B277</f>
        <v>#DIV/0!</v>
      </c>
      <c r="C279" s="447"/>
      <c r="D279" s="447" t="e">
        <f t="shared" ref="D279:R279" si="201">D280*$L$270-D273-D277</f>
        <v>#DIV/0!</v>
      </c>
      <c r="E279" s="447"/>
      <c r="F279" s="447" t="e">
        <f t="shared" si="201"/>
        <v>#DIV/0!</v>
      </c>
      <c r="G279" s="447"/>
      <c r="H279" s="447" t="e">
        <f t="shared" si="201"/>
        <v>#DIV/0!</v>
      </c>
      <c r="I279" s="447"/>
      <c r="J279" s="447" t="e">
        <f t="shared" si="201"/>
        <v>#DIV/0!</v>
      </c>
      <c r="K279" s="447"/>
      <c r="L279" s="447" t="e">
        <f t="shared" si="201"/>
        <v>#DIV/0!</v>
      </c>
      <c r="M279" s="447"/>
      <c r="N279" s="447" t="e">
        <f t="shared" si="201"/>
        <v>#DIV/0!</v>
      </c>
      <c r="O279" s="447"/>
      <c r="P279" s="447" t="e">
        <f t="shared" si="201"/>
        <v>#DIV/0!</v>
      </c>
      <c r="Q279" s="447"/>
      <c r="R279" s="447" t="e">
        <f t="shared" si="201"/>
        <v>#DIV/0!</v>
      </c>
      <c r="S279" s="447"/>
      <c r="T279" s="413" t="e">
        <f t="shared" si="197"/>
        <v>#DIV/0!</v>
      </c>
      <c r="U279" s="414" t="e">
        <f t="shared" si="198"/>
        <v>#DIV/0!</v>
      </c>
    </row>
    <row r="280" spans="1:21" ht="12.75" hidden="1" customHeight="1" x14ac:dyDescent="0.3">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98"/>
        <v>#DIV/0!</v>
      </c>
    </row>
    <row r="281" spans="1:21" ht="12.75" hidden="1" customHeight="1" x14ac:dyDescent="0.3">
      <c r="A281" s="415" t="str">
        <f>A$13</f>
        <v>Publiskās ārpusprojekta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202">SUM(B281:R281)</f>
        <v>0</v>
      </c>
      <c r="U281" s="448" t="s">
        <v>317</v>
      </c>
    </row>
    <row r="282" spans="1:21" ht="12.75" hidden="1" customHeight="1" x14ac:dyDescent="0.3">
      <c r="A282" s="415" t="str">
        <f>A$14</f>
        <v>Privātās ārpusprojekta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202"/>
        <v>0</v>
      </c>
      <c r="U282" s="448" t="s">
        <v>317</v>
      </c>
    </row>
    <row r="283" spans="1:21" ht="12.75" hidden="1" customHeight="1" x14ac:dyDescent="0.3">
      <c r="A283" s="416" t="str">
        <f>A$15</f>
        <v>Ārpusprojekta izmaksas kopā</v>
      </c>
      <c r="B283" s="314">
        <f>SUM(B281:B282)</f>
        <v>0</v>
      </c>
      <c r="C283" s="314"/>
      <c r="D283" s="314">
        <f t="shared" ref="D283:R283" si="203">SUM(D281:D282)</f>
        <v>0</v>
      </c>
      <c r="E283" s="314"/>
      <c r="F283" s="314">
        <f t="shared" si="203"/>
        <v>0</v>
      </c>
      <c r="G283" s="314"/>
      <c r="H283" s="314">
        <f t="shared" si="203"/>
        <v>0</v>
      </c>
      <c r="I283" s="314"/>
      <c r="J283" s="314">
        <f t="shared" si="203"/>
        <v>0</v>
      </c>
      <c r="K283" s="314"/>
      <c r="L283" s="314">
        <f t="shared" si="203"/>
        <v>0</v>
      </c>
      <c r="M283" s="314"/>
      <c r="N283" s="314">
        <f t="shared" si="203"/>
        <v>0</v>
      </c>
      <c r="O283" s="314"/>
      <c r="P283" s="314">
        <f t="shared" si="203"/>
        <v>0</v>
      </c>
      <c r="Q283" s="314"/>
      <c r="R283" s="314">
        <f t="shared" si="203"/>
        <v>0</v>
      </c>
      <c r="S283" s="314"/>
      <c r="T283" s="417">
        <f t="shared" si="202"/>
        <v>0</v>
      </c>
      <c r="U283" s="448" t="s">
        <v>317</v>
      </c>
    </row>
    <row r="284" spans="1:21" ht="12.75" hidden="1" customHeight="1" x14ac:dyDescent="0.3">
      <c r="A284" s="421" t="str">
        <f>A$16</f>
        <v>Kopējās izmaksas</v>
      </c>
      <c r="B284" s="422">
        <f>B280+B283</f>
        <v>0</v>
      </c>
      <c r="C284" s="422"/>
      <c r="D284" s="422">
        <f t="shared" ref="D284:R284" si="204">D280+D283</f>
        <v>0</v>
      </c>
      <c r="E284" s="422"/>
      <c r="F284" s="422">
        <f t="shared" si="204"/>
        <v>0</v>
      </c>
      <c r="G284" s="422"/>
      <c r="H284" s="422">
        <f t="shared" si="204"/>
        <v>0</v>
      </c>
      <c r="I284" s="422"/>
      <c r="J284" s="422">
        <f t="shared" si="204"/>
        <v>0</v>
      </c>
      <c r="K284" s="422"/>
      <c r="L284" s="422">
        <f t="shared" si="204"/>
        <v>0</v>
      </c>
      <c r="M284" s="422"/>
      <c r="N284" s="422">
        <f t="shared" si="204"/>
        <v>0</v>
      </c>
      <c r="O284" s="422"/>
      <c r="P284" s="422">
        <f t="shared" si="204"/>
        <v>0</v>
      </c>
      <c r="Q284" s="422"/>
      <c r="R284" s="422">
        <f t="shared" si="204"/>
        <v>0</v>
      </c>
      <c r="S284" s="422"/>
      <c r="T284" s="417">
        <f>SUM(B284:R284)</f>
        <v>0</v>
      </c>
      <c r="U284" s="448" t="s">
        <v>317</v>
      </c>
    </row>
    <row r="288" spans="1:21" x14ac:dyDescent="0.3">
      <c r="B288" s="456"/>
      <c r="C288" s="456"/>
      <c r="D288" s="456"/>
      <c r="E288" s="456"/>
      <c r="F288" s="456"/>
      <c r="G288" s="456"/>
      <c r="H288" s="456"/>
      <c r="I288" s="456"/>
      <c r="J288" s="456"/>
      <c r="K288" s="456"/>
      <c r="L288" s="456"/>
      <c r="M288" s="456"/>
      <c r="N288" s="456"/>
      <c r="O288" s="456"/>
      <c r="P288" s="456"/>
      <c r="Q288" s="456"/>
      <c r="R288" s="456"/>
      <c r="S288" s="456"/>
      <c r="T288" s="456"/>
    </row>
  </sheetData>
  <sheetProtection algorithmName="SHA-512" hashValue="4uYau0Q7IS+sK5LjYWNM41i1l825CGOHsvc4r4Hyon4a/J00x1AXqUaVz7O0lu97MLjjgiIawt26Z+dJwi+j1g==" saltValue="sqKBUjpZyJ18rfPWQRXy+Q=="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$T$5+$T$9-$T$153</formula>
    </cfRule>
  </conditionalFormatting>
  <conditionalFormatting sqref="B26:C26">
    <cfRule type="cellIs" dxfId="45" priority="36" operator="equal">
      <formula>"Nav paredzēts"</formula>
    </cfRule>
  </conditionalFormatting>
  <conditionalFormatting sqref="B42:C42 H42">
    <cfRule type="cellIs" dxfId="44" priority="33" operator="equal">
      <formula>"Nav paredzēts"</formula>
    </cfRule>
  </conditionalFormatting>
  <conditionalFormatting sqref="B58:C58 H58">
    <cfRule type="cellIs" dxfId="43" priority="31" operator="equal">
      <formula>"Nav paredzēts"</formula>
    </cfRule>
  </conditionalFormatting>
  <conditionalFormatting sqref="B74:C74 H74">
    <cfRule type="cellIs" dxfId="42" priority="29" operator="equal">
      <formula>"Nav paredzēts"</formula>
    </cfRule>
  </conditionalFormatting>
  <conditionalFormatting sqref="B90:C90 H90">
    <cfRule type="cellIs" dxfId="41" priority="27" operator="equal">
      <formula>"Nav paredzēts"</formula>
    </cfRule>
  </conditionalFormatting>
  <conditionalFormatting sqref="B106:C106 H106">
    <cfRule type="cellIs" dxfId="40" priority="25" operator="equal">
      <formula>"Nav paredzēts"</formula>
    </cfRule>
  </conditionalFormatting>
  <conditionalFormatting sqref="B122:C122 H122">
    <cfRule type="cellIs" dxfId="39" priority="23" operator="equal">
      <formula>"Nav paredzēts"</formula>
    </cfRule>
  </conditionalFormatting>
  <conditionalFormatting sqref="B138:C138 H138">
    <cfRule type="cellIs" dxfId="38" priority="21" operator="equal">
      <formula>"Nav paredzēts"</formula>
    </cfRule>
  </conditionalFormatting>
  <conditionalFormatting sqref="B156:C156 H156">
    <cfRule type="cellIs" dxfId="37" priority="19" operator="equal">
      <formula>"Nav paredzēts"</formula>
    </cfRule>
  </conditionalFormatting>
  <conditionalFormatting sqref="B172:C172 H172">
    <cfRule type="cellIs" dxfId="36" priority="17" operator="equal">
      <formula>"Nav paredzēts"</formula>
    </cfRule>
  </conditionalFormatting>
  <conditionalFormatting sqref="B188:C188 H188">
    <cfRule type="cellIs" dxfId="35" priority="15" operator="equal">
      <formula>"Nav paredzēts"</formula>
    </cfRule>
  </conditionalFormatting>
  <conditionalFormatting sqref="B204:C204 H204">
    <cfRule type="cellIs" dxfId="34" priority="13" operator="equal">
      <formula>"Nav paredzēts"</formula>
    </cfRule>
  </conditionalFormatting>
  <conditionalFormatting sqref="B222:C222 H222">
    <cfRule type="cellIs" dxfId="33" priority="11" operator="equal">
      <formula>"Nav paredzēts"</formula>
    </cfRule>
  </conditionalFormatting>
  <conditionalFormatting sqref="B238:C238 H238">
    <cfRule type="cellIs" dxfId="32" priority="7" operator="equal">
      <formula>"Nav paredzēts"</formula>
    </cfRule>
  </conditionalFormatting>
  <conditionalFormatting sqref="B254:C254 H254">
    <cfRule type="cellIs" dxfId="31" priority="9" operator="equal">
      <formula>"Nav paredzēts"</formula>
    </cfRule>
  </conditionalFormatting>
  <conditionalFormatting sqref="B270:C270 H270">
    <cfRule type="cellIs" dxfId="30" priority="5" operator="equal">
      <formula>"Nav paredzēts"</formula>
    </cfRule>
  </conditionalFormatting>
  <conditionalFormatting sqref="B5:S16">
    <cfRule type="cellIs" dxfId="29" priority="34" operator="lessThan">
      <formula>0</formula>
    </cfRule>
  </conditionalFormatting>
  <conditionalFormatting sqref="H26:J26">
    <cfRule type="cellIs" dxfId="28" priority="35" operator="equal">
      <formula>"Nav paredzēts"</formula>
    </cfRule>
  </conditionalFormatting>
  <conditionalFormatting sqref="J42">
    <cfRule type="cellIs" dxfId="27" priority="32" operator="equal">
      <formula>"Nav paredzēts"</formula>
    </cfRule>
  </conditionalFormatting>
  <conditionalFormatting sqref="J58">
    <cfRule type="cellIs" dxfId="26" priority="30" operator="equal">
      <formula>"Nav paredzēts"</formula>
    </cfRule>
  </conditionalFormatting>
  <conditionalFormatting sqref="J74">
    <cfRule type="cellIs" dxfId="25" priority="28" operator="equal">
      <formula>"Nav paredzēts"</formula>
    </cfRule>
  </conditionalFormatting>
  <conditionalFormatting sqref="J90">
    <cfRule type="cellIs" dxfId="24" priority="26" operator="equal">
      <formula>"Nav paredzēts"</formula>
    </cfRule>
  </conditionalFormatting>
  <conditionalFormatting sqref="J106">
    <cfRule type="cellIs" dxfId="23" priority="24" operator="equal">
      <formula>"Nav paredzēts"</formula>
    </cfRule>
  </conditionalFormatting>
  <conditionalFormatting sqref="J122">
    <cfRule type="cellIs" dxfId="22" priority="22" operator="equal">
      <formula>"Nav paredzēts"</formula>
    </cfRule>
  </conditionalFormatting>
  <conditionalFormatting sqref="J138">
    <cfRule type="cellIs" dxfId="21" priority="20" operator="equal">
      <formula>"Nav paredzēts"</formula>
    </cfRule>
  </conditionalFormatting>
  <conditionalFormatting sqref="J156">
    <cfRule type="cellIs" dxfId="20" priority="18" operator="equal">
      <formula>"Nav paredzēts"</formula>
    </cfRule>
  </conditionalFormatting>
  <conditionalFormatting sqref="J172">
    <cfRule type="cellIs" dxfId="19" priority="16" operator="equal">
      <formula>"Nav paredzēts"</formula>
    </cfRule>
  </conditionalFormatting>
  <conditionalFormatting sqref="J188">
    <cfRule type="cellIs" dxfId="18" priority="14" operator="equal">
      <formula>"Nav paredzēts"</formula>
    </cfRule>
  </conditionalFormatting>
  <conditionalFormatting sqref="J204">
    <cfRule type="cellIs" dxfId="17" priority="12" operator="equal">
      <formula>"Nav paredzēts"</formula>
    </cfRule>
  </conditionalFormatting>
  <conditionalFormatting sqref="J222">
    <cfRule type="cellIs" dxfId="16" priority="10" operator="equal">
      <formula>"Nav paredzēts"</formula>
    </cfRule>
  </conditionalFormatting>
  <conditionalFormatting sqref="J238">
    <cfRule type="cellIs" dxfId="15" priority="6" operator="equal">
      <formula>"Nav paredzēts"</formula>
    </cfRule>
  </conditionalFormatting>
  <conditionalFormatting sqref="J254">
    <cfRule type="cellIs" dxfId="14" priority="8" operator="equal">
      <formula>"Nav paredzēts"</formula>
    </cfRule>
  </conditionalFormatting>
  <conditionalFormatting sqref="J270">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topRight" activeCell="C1" sqref="C1"/>
      <selection pane="bottomLeft" activeCell="A6" sqref="A6"/>
      <selection pane="bottomRight" activeCell="B32" sqref="B32"/>
    </sheetView>
  </sheetViews>
  <sheetFormatPr defaultColWidth="9.109375" defaultRowHeight="14.4" x14ac:dyDescent="0.3"/>
  <cols>
    <col min="2" max="2" width="62.33203125" customWidth="1"/>
    <col min="3" max="3" width="13.33203125" customWidth="1"/>
    <col min="4" max="4" width="13.44140625" customWidth="1"/>
    <col min="5" max="5" width="14.33203125" bestFit="1" customWidth="1"/>
    <col min="6" max="6" width="11.5546875" bestFit="1" customWidth="1"/>
    <col min="7" max="7" width="12.88671875" customWidth="1"/>
  </cols>
  <sheetData>
    <row r="1" spans="1:14" ht="25.8" x14ac:dyDescent="0.5">
      <c r="A1" s="569" t="s">
        <v>340</v>
      </c>
      <c r="B1" s="569"/>
      <c r="C1" s="462"/>
      <c r="D1" s="462"/>
      <c r="E1" s="462"/>
      <c r="F1" s="462"/>
      <c r="G1" s="462"/>
      <c r="H1" s="462"/>
      <c r="I1" s="462"/>
      <c r="J1" s="462"/>
    </row>
    <row r="2" spans="1:14" s="464" customFormat="1" ht="24.9" customHeight="1" x14ac:dyDescent="0.4">
      <c r="A2" s="575" t="s">
        <v>350</v>
      </c>
      <c r="B2" s="575"/>
      <c r="C2" s="463"/>
      <c r="D2" s="463"/>
      <c r="E2" s="463"/>
      <c r="F2" s="463"/>
      <c r="G2" s="463"/>
      <c r="H2" s="463"/>
      <c r="I2" s="463"/>
      <c r="J2" s="463"/>
    </row>
    <row r="3" spans="1:14" x14ac:dyDescent="0.3">
      <c r="A3" s="462"/>
      <c r="B3" s="462"/>
      <c r="C3" s="462"/>
      <c r="D3" s="462"/>
      <c r="E3" s="462"/>
      <c r="F3" s="462"/>
      <c r="G3" s="462"/>
      <c r="H3" s="462"/>
      <c r="I3" s="462"/>
      <c r="J3" s="462"/>
    </row>
    <row r="4" spans="1:14" s="4" customFormat="1" ht="45" customHeight="1" x14ac:dyDescent="0.3">
      <c r="A4" s="576" t="s">
        <v>351</v>
      </c>
      <c r="B4" s="577" t="s">
        <v>352</v>
      </c>
      <c r="C4" s="573" t="s">
        <v>353</v>
      </c>
      <c r="D4" s="573"/>
      <c r="E4" s="573" t="s">
        <v>154</v>
      </c>
      <c r="F4" s="573"/>
      <c r="G4" s="574" t="s">
        <v>354</v>
      </c>
      <c r="H4" s="3"/>
      <c r="I4" s="3"/>
      <c r="J4" s="3"/>
    </row>
    <row r="5" spans="1:14" s="4" customFormat="1" ht="27" customHeight="1" x14ac:dyDescent="0.3">
      <c r="A5" s="576"/>
      <c r="B5" s="577"/>
      <c r="C5" s="465" t="s">
        <v>355</v>
      </c>
      <c r="D5" s="466" t="s">
        <v>136</v>
      </c>
      <c r="E5" s="465" t="s">
        <v>133</v>
      </c>
      <c r="F5" s="467" t="s">
        <v>134</v>
      </c>
      <c r="G5" s="574"/>
      <c r="H5" s="3"/>
      <c r="I5" s="3"/>
      <c r="J5" s="3"/>
    </row>
    <row r="6" spans="1:14" s="4" customFormat="1" ht="13.8" x14ac:dyDescent="0.3">
      <c r="A6" s="8">
        <v>1</v>
      </c>
      <c r="B6" s="9" t="s">
        <v>137</v>
      </c>
      <c r="C6" s="468">
        <f>SUM('1.1.A. Iesniedzējs:1.3.2. Partneris-kom.-2'!F7)</f>
        <v>0</v>
      </c>
      <c r="D6" s="469">
        <f>SUM('1.1.A. Iesniedzējs:1.3.2. Partneris-kom.-2'!G7)</f>
        <v>0</v>
      </c>
      <c r="E6" s="468">
        <f>SUM(C6:D6)</f>
        <v>0</v>
      </c>
      <c r="F6" s="470" t="e">
        <f>E6/$E$23</f>
        <v>#DIV/0!</v>
      </c>
      <c r="G6" s="38">
        <f>ROUND(E6/121*21,2)</f>
        <v>0</v>
      </c>
      <c r="H6" s="3"/>
      <c r="I6" s="3"/>
      <c r="J6" s="3"/>
    </row>
    <row r="7" spans="1:14" s="4" customFormat="1" ht="13.8" hidden="1" x14ac:dyDescent="0.3">
      <c r="A7" s="8">
        <v>2</v>
      </c>
      <c r="B7" s="9" t="s">
        <v>138</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3.8" hidden="1" x14ac:dyDescent="0.3">
      <c r="A8" s="8">
        <v>3</v>
      </c>
      <c r="B8" s="9" t="s">
        <v>139</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3.8" hidden="1" x14ac:dyDescent="0.3">
      <c r="A9" s="8">
        <v>4</v>
      </c>
      <c r="B9" s="9" t="s">
        <v>140</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3.8" x14ac:dyDescent="0.3">
      <c r="A10" s="8">
        <v>5</v>
      </c>
      <c r="B10" s="9" t="s">
        <v>141</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3.8" x14ac:dyDescent="0.3">
      <c r="A11" s="8">
        <v>6</v>
      </c>
      <c r="B11" s="9" t="s">
        <v>142</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3.8" x14ac:dyDescent="0.3">
      <c r="A12" s="8">
        <v>7</v>
      </c>
      <c r="B12" s="9" t="s">
        <v>143</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3.8" hidden="1" x14ac:dyDescent="0.3">
      <c r="A13" s="11" t="s">
        <v>144</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3.8" hidden="1" x14ac:dyDescent="0.3">
      <c r="A14" s="11" t="s">
        <v>145</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3.8" hidden="1" x14ac:dyDescent="0.3">
      <c r="A15" s="8">
        <v>8</v>
      </c>
      <c r="B15" s="9" t="s">
        <v>146</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3.8" x14ac:dyDescent="0.3">
      <c r="A16" s="8">
        <v>9</v>
      </c>
      <c r="B16" s="9" t="s">
        <v>147</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13.8" x14ac:dyDescent="0.3">
      <c r="A17" s="8">
        <v>10</v>
      </c>
      <c r="B17" s="9" t="s">
        <v>148</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27.6" x14ac:dyDescent="0.3">
      <c r="A18" s="8">
        <v>11</v>
      </c>
      <c r="B18" s="9" t="s">
        <v>149</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13.8" hidden="1" x14ac:dyDescent="0.3">
      <c r="A19" s="8">
        <v>12</v>
      </c>
      <c r="B19" s="9" t="s">
        <v>150</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3.8" x14ac:dyDescent="0.3">
      <c r="A20" s="8">
        <v>13</v>
      </c>
      <c r="B20" s="9" t="s">
        <v>151</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3.8" hidden="1" x14ac:dyDescent="0.3">
      <c r="A21" s="8">
        <v>14</v>
      </c>
      <c r="B21" s="9" t="s">
        <v>152</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3.8" x14ac:dyDescent="0.3">
      <c r="A22" s="8">
        <v>15</v>
      </c>
      <c r="B22" s="9" t="s">
        <v>153</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3.8" x14ac:dyDescent="0.3">
      <c r="A23" s="472"/>
      <c r="B23" s="473" t="s">
        <v>154</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3.8" x14ac:dyDescent="0.3">
      <c r="A24" s="3"/>
      <c r="B24" s="3"/>
      <c r="C24" s="3"/>
      <c r="D24" s="3"/>
      <c r="E24" s="3"/>
      <c r="F24" s="3"/>
      <c r="G24" s="3"/>
      <c r="H24" s="3"/>
      <c r="I24" s="3"/>
      <c r="J24" s="3"/>
    </row>
    <row r="25" spans="1:14" s="4" customFormat="1" ht="13.8" x14ac:dyDescent="0.3">
      <c r="A25" s="3" t="s">
        <v>356</v>
      </c>
      <c r="B25" s="3"/>
      <c r="C25" s="3"/>
      <c r="D25" s="3"/>
      <c r="E25" s="3"/>
      <c r="F25" s="3"/>
      <c r="G25" s="3"/>
      <c r="H25" s="3"/>
      <c r="I25" s="3"/>
      <c r="J25" s="3"/>
    </row>
    <row r="26" spans="1:14" s="4" customFormat="1" ht="13.8" x14ac:dyDescent="0.3">
      <c r="A26" s="3" t="s">
        <v>357</v>
      </c>
      <c r="B26" s="3"/>
      <c r="C26" s="3"/>
      <c r="D26" s="3"/>
      <c r="E26" s="3"/>
      <c r="F26" s="3"/>
      <c r="G26" s="3"/>
      <c r="H26" s="3"/>
      <c r="I26" s="3"/>
      <c r="J26" s="3"/>
    </row>
    <row r="27" spans="1:14" s="4" customFormat="1" ht="13.8" x14ac:dyDescent="0.3">
      <c r="A27" s="3"/>
      <c r="B27" s="3"/>
      <c r="C27" s="3"/>
      <c r="D27" s="3"/>
      <c r="E27" s="3"/>
      <c r="F27" s="3"/>
      <c r="G27" s="3"/>
      <c r="H27" s="3"/>
      <c r="I27" s="3"/>
      <c r="J27" s="3"/>
    </row>
    <row r="28" spans="1:14" x14ac:dyDescent="0.3">
      <c r="A28" s="462"/>
      <c r="B28" s="462"/>
      <c r="C28" s="462"/>
      <c r="D28" s="462"/>
      <c r="E28" s="462"/>
      <c r="F28" s="462"/>
      <c r="G28" s="462"/>
      <c r="H28" s="462"/>
      <c r="I28" s="462"/>
      <c r="J28" s="462"/>
    </row>
    <row r="29" spans="1:14" x14ac:dyDescent="0.3">
      <c r="A29" s="462"/>
      <c r="B29" s="462"/>
      <c r="C29" s="462"/>
      <c r="D29" s="462"/>
      <c r="E29" s="462"/>
      <c r="F29" s="462"/>
      <c r="G29" s="462"/>
      <c r="H29" s="462"/>
      <c r="I29" s="462"/>
      <c r="J29" s="462"/>
    </row>
    <row r="30" spans="1:14" x14ac:dyDescent="0.3">
      <c r="A30" s="477"/>
      <c r="B30" s="462"/>
      <c r="C30" s="462"/>
      <c r="D30" s="462"/>
      <c r="E30" s="462"/>
      <c r="F30" s="462"/>
      <c r="G30" s="462"/>
      <c r="H30" s="462"/>
      <c r="I30" s="462"/>
      <c r="J30" s="462"/>
    </row>
    <row r="31" spans="1:14" x14ac:dyDescent="0.3">
      <c r="A31" s="462"/>
      <c r="B31" s="462"/>
      <c r="C31" s="462"/>
      <c r="D31" s="462"/>
      <c r="E31" s="462"/>
      <c r="F31" s="462"/>
      <c r="G31" s="462"/>
      <c r="H31" s="462"/>
      <c r="I31" s="462"/>
      <c r="J31" s="462"/>
    </row>
    <row r="32" spans="1:14" x14ac:dyDescent="0.3">
      <c r="A32" s="462"/>
      <c r="B32" s="462"/>
      <c r="C32" s="462"/>
      <c r="D32" s="462"/>
      <c r="E32" s="462"/>
      <c r="F32" s="462"/>
      <c r="G32" s="462"/>
      <c r="H32" s="462"/>
      <c r="I32" s="462"/>
      <c r="J32" s="462"/>
    </row>
    <row r="33" spans="1:10" x14ac:dyDescent="0.3">
      <c r="A33" s="462"/>
      <c r="B33" s="462"/>
      <c r="C33" s="462"/>
      <c r="D33" s="462"/>
      <c r="E33" s="462"/>
      <c r="F33" s="462"/>
      <c r="G33" s="462"/>
      <c r="H33" s="462"/>
      <c r="I33" s="462"/>
      <c r="J33" s="462"/>
    </row>
    <row r="34" spans="1:10" x14ac:dyDescent="0.3">
      <c r="A34" s="462"/>
      <c r="B34" s="462"/>
      <c r="C34" s="462"/>
      <c r="D34" s="462"/>
      <c r="E34" s="462"/>
      <c r="F34" s="462"/>
      <c r="G34" s="462"/>
      <c r="H34" s="462"/>
      <c r="I34" s="462"/>
      <c r="J34" s="462"/>
    </row>
    <row r="35" spans="1:10" x14ac:dyDescent="0.3">
      <c r="A35" s="462"/>
      <c r="B35" s="462"/>
      <c r="C35" s="462"/>
      <c r="D35" s="462"/>
      <c r="E35" s="462"/>
      <c r="F35" s="462"/>
      <c r="G35" s="462"/>
      <c r="H35" s="462"/>
      <c r="I35" s="462"/>
      <c r="J35" s="462"/>
    </row>
    <row r="36" spans="1:10" x14ac:dyDescent="0.3">
      <c r="A36" s="462"/>
      <c r="B36" s="462"/>
      <c r="C36" s="462"/>
      <c r="D36" s="462"/>
      <c r="E36" s="462"/>
      <c r="F36" s="462"/>
      <c r="G36" s="462"/>
      <c r="H36" s="462"/>
      <c r="I36" s="462"/>
      <c r="J36" s="462"/>
    </row>
  </sheetData>
  <sheetProtection algorithmName="SHA-512" hashValue="Nls2YI2AplQv0yycT2CrAokOlLj49d6BgstP0bPseCUGMbVRieOdHoIMUE40WnSH1Hsc7MZ/AgiTCbJW7BRN9w==" saltValue="/Pl3Zn4M25+LXyGqdrJaGA=="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C48" sqref="C48:D48"/>
    </sheetView>
  </sheetViews>
  <sheetFormatPr defaultColWidth="9.109375" defaultRowHeight="13.8" x14ac:dyDescent="0.3"/>
  <cols>
    <col min="1" max="1" width="13.33203125" style="61" customWidth="1"/>
    <col min="2" max="2" width="26.33203125" style="61" customWidth="1"/>
    <col min="3" max="3" width="38.33203125" style="61" customWidth="1"/>
    <col min="4" max="4" width="15.44140625" style="61" customWidth="1"/>
    <col min="5" max="5" width="14.5546875" style="61" customWidth="1"/>
    <col min="6" max="6" width="12.88671875" style="61" bestFit="1" customWidth="1"/>
    <col min="7" max="7" width="16.44140625" style="61" customWidth="1"/>
    <col min="8" max="16384" width="9.109375" style="61"/>
  </cols>
  <sheetData>
    <row r="1" spans="1:8" x14ac:dyDescent="0.3">
      <c r="G1" s="85" t="s">
        <v>358</v>
      </c>
    </row>
    <row r="2" spans="1:8" x14ac:dyDescent="0.3">
      <c r="G2" s="85"/>
    </row>
    <row r="3" spans="1:8" x14ac:dyDescent="0.3">
      <c r="A3" s="631" t="s">
        <v>359</v>
      </c>
      <c r="B3" s="631"/>
      <c r="C3" s="631"/>
      <c r="D3" s="631"/>
      <c r="E3" s="631"/>
      <c r="F3" s="631"/>
      <c r="G3" s="631"/>
    </row>
    <row r="4" spans="1:8" ht="12.75" customHeight="1" x14ac:dyDescent="0.3">
      <c r="A4" s="632" t="s">
        <v>360</v>
      </c>
      <c r="B4" s="632"/>
      <c r="C4" s="633"/>
      <c r="D4" s="633"/>
      <c r="E4" s="633"/>
      <c r="F4" s="633"/>
      <c r="G4" s="633"/>
    </row>
    <row r="5" spans="1:8" x14ac:dyDescent="0.3">
      <c r="A5" s="634"/>
      <c r="B5" s="634"/>
      <c r="C5" s="634"/>
      <c r="D5" s="634"/>
      <c r="E5" s="634"/>
      <c r="F5" s="634"/>
      <c r="G5" s="634"/>
    </row>
    <row r="6" spans="1:8" x14ac:dyDescent="0.3">
      <c r="A6" s="635" t="s">
        <v>361</v>
      </c>
      <c r="B6" s="635"/>
      <c r="C6" s="635"/>
      <c r="D6" s="635"/>
      <c r="E6" s="635"/>
      <c r="F6" s="635"/>
      <c r="G6" s="635"/>
    </row>
    <row r="7" spans="1:8" x14ac:dyDescent="0.3">
      <c r="A7" s="631" t="s">
        <v>362</v>
      </c>
      <c r="B7" s="631"/>
      <c r="C7" s="631"/>
      <c r="D7" s="631"/>
      <c r="E7" s="631"/>
      <c r="F7" s="631"/>
      <c r="G7" s="631"/>
    </row>
    <row r="8" spans="1:8" ht="14.25" customHeight="1" x14ac:dyDescent="0.3">
      <c r="A8" s="635"/>
      <c r="B8" s="635"/>
      <c r="C8" s="635"/>
      <c r="D8" s="635"/>
      <c r="E8" s="635"/>
      <c r="F8" s="635"/>
      <c r="G8" s="635"/>
    </row>
    <row r="9" spans="1:8" x14ac:dyDescent="0.3">
      <c r="A9" s="584" t="s">
        <v>363</v>
      </c>
      <c r="B9" s="584"/>
      <c r="C9" s="584"/>
      <c r="D9" s="584"/>
      <c r="E9" s="584"/>
      <c r="F9" s="584"/>
      <c r="G9" s="584"/>
    </row>
    <row r="10" spans="1:8" x14ac:dyDescent="0.3">
      <c r="A10" s="584"/>
      <c r="B10" s="584"/>
      <c r="C10" s="584"/>
      <c r="D10" s="584"/>
      <c r="E10" s="584"/>
      <c r="F10" s="584"/>
      <c r="G10" s="584"/>
    </row>
    <row r="11" spans="1:8" x14ac:dyDescent="0.3">
      <c r="A11" s="584"/>
      <c r="B11" s="584"/>
      <c r="C11" s="584"/>
      <c r="D11" s="584"/>
      <c r="E11" s="584"/>
      <c r="F11" s="584"/>
      <c r="G11" s="584"/>
    </row>
    <row r="12" spans="1:8" ht="62.25" customHeight="1" x14ac:dyDescent="0.3">
      <c r="A12" s="605"/>
      <c r="B12" s="606"/>
      <c r="C12" s="606"/>
      <c r="D12" s="606"/>
      <c r="E12" s="606"/>
      <c r="F12" s="606"/>
      <c r="G12" s="607"/>
    </row>
    <row r="14" spans="1:8" s="51" customFormat="1" ht="12.75" customHeight="1" x14ac:dyDescent="0.3">
      <c r="A14" s="636" t="s">
        <v>364</v>
      </c>
      <c r="B14" s="611"/>
      <c r="C14" s="637"/>
      <c r="D14" s="637"/>
      <c r="E14" s="637"/>
      <c r="F14" s="637"/>
      <c r="G14" s="638"/>
      <c r="H14" s="50"/>
    </row>
    <row r="15" spans="1:8" s="51" customFormat="1" x14ac:dyDescent="0.3">
      <c r="A15" s="52" t="s">
        <v>127</v>
      </c>
      <c r="B15" s="624" t="s">
        <v>365</v>
      </c>
      <c r="C15" s="639"/>
      <c r="D15" s="140" t="s">
        <v>366</v>
      </c>
      <c r="E15" s="630"/>
      <c r="F15" s="630"/>
      <c r="G15" s="3"/>
    </row>
    <row r="16" spans="1:8" s="51" customFormat="1" x14ac:dyDescent="0.3">
      <c r="A16" s="137">
        <v>1</v>
      </c>
      <c r="B16" s="613" t="s">
        <v>5</v>
      </c>
      <c r="C16" s="614"/>
      <c r="D16" s="82">
        <f>'Dati par projektu'!C16</f>
        <v>30</v>
      </c>
      <c r="E16" s="630"/>
      <c r="F16" s="630"/>
      <c r="G16" s="3"/>
    </row>
    <row r="17" spans="1:7" s="51" customFormat="1" x14ac:dyDescent="0.3">
      <c r="A17" s="53">
        <v>2</v>
      </c>
      <c r="B17" s="628" t="s">
        <v>367</v>
      </c>
      <c r="C17" s="629"/>
      <c r="D17" s="54">
        <f>'6. DL finanšu_analīze'!F3</f>
        <v>0.04</v>
      </c>
      <c r="E17" s="630"/>
      <c r="F17" s="630"/>
      <c r="G17" s="3"/>
    </row>
    <row r="18" spans="1:7" s="51" customFormat="1" x14ac:dyDescent="0.3">
      <c r="A18" s="623" t="s">
        <v>127</v>
      </c>
      <c r="B18" s="619" t="s">
        <v>365</v>
      </c>
      <c r="C18" s="620"/>
      <c r="D18" s="623" t="s">
        <v>368</v>
      </c>
      <c r="E18" s="623" t="s">
        <v>369</v>
      </c>
      <c r="F18" s="624" t="s">
        <v>370</v>
      </c>
      <c r="G18" s="625"/>
    </row>
    <row r="19" spans="1:7" s="51" customFormat="1" x14ac:dyDescent="0.3">
      <c r="A19" s="623"/>
      <c r="B19" s="621"/>
      <c r="C19" s="622"/>
      <c r="D19" s="623"/>
      <c r="E19" s="623"/>
      <c r="F19" s="626" t="s">
        <v>371</v>
      </c>
      <c r="G19" s="625"/>
    </row>
    <row r="20" spans="1:7" s="51" customFormat="1" x14ac:dyDescent="0.3">
      <c r="A20" s="137">
        <v>3</v>
      </c>
      <c r="B20" s="613" t="s">
        <v>372</v>
      </c>
      <c r="C20" s="614"/>
      <c r="D20" s="55">
        <f>-'6. DL finanšu_analīze'!G24</f>
        <v>0</v>
      </c>
      <c r="E20" s="55">
        <f>-'6. DL finanšu_analīze'!F24</f>
        <v>0</v>
      </c>
      <c r="F20" s="580" t="s">
        <v>373</v>
      </c>
      <c r="G20" s="580"/>
    </row>
    <row r="21" spans="1:7" s="51" customFormat="1" ht="12.75" customHeight="1" x14ac:dyDescent="0.3">
      <c r="A21" s="137">
        <v>4</v>
      </c>
      <c r="B21" s="613" t="s">
        <v>374</v>
      </c>
      <c r="C21" s="614"/>
      <c r="D21" s="55">
        <f>'6. DL finanšu_analīze'!G26</f>
        <v>0</v>
      </c>
      <c r="E21" s="55">
        <f>'6. DL finanšu_analīze'!F26</f>
        <v>0</v>
      </c>
      <c r="F21" s="580" t="s">
        <v>373</v>
      </c>
      <c r="G21" s="580"/>
    </row>
    <row r="22" spans="1:7" s="51" customFormat="1" ht="12.75" customHeight="1" x14ac:dyDescent="0.3">
      <c r="A22" s="137">
        <v>5</v>
      </c>
      <c r="B22" s="613" t="s">
        <v>375</v>
      </c>
      <c r="C22" s="614"/>
      <c r="D22" s="83"/>
      <c r="E22" s="55">
        <f>'6. DL finanšu_analīze'!F22</f>
        <v>0</v>
      </c>
      <c r="F22" s="580" t="s">
        <v>373</v>
      </c>
      <c r="G22" s="580"/>
    </row>
    <row r="23" spans="1:7" s="51" customFormat="1" ht="30.6" customHeight="1" x14ac:dyDescent="0.3">
      <c r="A23" s="137">
        <v>6</v>
      </c>
      <c r="B23" s="615" t="s">
        <v>376</v>
      </c>
      <c r="C23" s="616"/>
      <c r="D23" s="83"/>
      <c r="E23" s="55">
        <f>-'6. DL finanšu_analīze'!F23</f>
        <v>0</v>
      </c>
      <c r="F23" s="580" t="s">
        <v>373</v>
      </c>
      <c r="G23" s="580"/>
    </row>
    <row r="24" spans="1:7" s="51" customFormat="1" x14ac:dyDescent="0.3">
      <c r="A24" s="617"/>
      <c r="B24" s="618"/>
      <c r="C24" s="618"/>
      <c r="D24" s="618"/>
      <c r="E24" s="618"/>
    </row>
    <row r="25" spans="1:7" s="51" customFormat="1" ht="12.75" customHeight="1" x14ac:dyDescent="0.3">
      <c r="A25" s="627"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7"/>
      <c r="C25" s="627"/>
      <c r="D25" s="627"/>
      <c r="E25" s="627"/>
      <c r="F25" s="627"/>
      <c r="G25" s="627"/>
    </row>
    <row r="26" spans="1:7" s="51" customFormat="1" x14ac:dyDescent="0.3">
      <c r="D26" s="57"/>
    </row>
    <row r="27" spans="1:7" s="51" customFormat="1" ht="12.75" customHeight="1" x14ac:dyDescent="0.3">
      <c r="A27" s="609" t="s">
        <v>377</v>
      </c>
      <c r="B27" s="610"/>
      <c r="C27" s="611"/>
      <c r="D27" s="611"/>
      <c r="E27" s="611"/>
      <c r="F27" s="611"/>
      <c r="G27" s="612"/>
    </row>
    <row r="28" spans="1:7" s="51" customFormat="1" x14ac:dyDescent="0.3">
      <c r="A28" s="52"/>
      <c r="B28" s="619" t="s">
        <v>365</v>
      </c>
      <c r="C28" s="620"/>
      <c r="D28" s="623" t="s">
        <v>368</v>
      </c>
      <c r="E28" s="623" t="s">
        <v>369</v>
      </c>
      <c r="F28" s="624" t="s">
        <v>370</v>
      </c>
      <c r="G28" s="625"/>
    </row>
    <row r="29" spans="1:7" s="51" customFormat="1" x14ac:dyDescent="0.3">
      <c r="A29" s="58"/>
      <c r="B29" s="621"/>
      <c r="C29" s="622"/>
      <c r="D29" s="623"/>
      <c r="E29" s="623"/>
      <c r="F29" s="626" t="s">
        <v>371</v>
      </c>
      <c r="G29" s="625"/>
    </row>
    <row r="30" spans="1:7" s="51" customFormat="1" ht="24" customHeight="1" x14ac:dyDescent="0.3">
      <c r="A30" s="59">
        <v>7</v>
      </c>
      <c r="B30" s="578" t="s">
        <v>378</v>
      </c>
      <c r="C30" s="579"/>
      <c r="D30" s="83"/>
      <c r="E30" s="55">
        <f>IF(('3. DL invest.n.pl.AR pr.'!AJ9+'3. DL invest.n.pl.AR pr.'!AJ16)&gt;0,'11. DL 4.pielikums'!E21+'11. DL 4.pielikums'!E22-'11. DL 4.pielikums'!E23,0)</f>
        <v>0</v>
      </c>
      <c r="F30" s="580" t="s">
        <v>373</v>
      </c>
      <c r="G30" s="580"/>
    </row>
    <row r="31" spans="1:7" s="51" customFormat="1" ht="24" customHeight="1" x14ac:dyDescent="0.3">
      <c r="A31" s="137">
        <v>8</v>
      </c>
      <c r="B31" s="578" t="s">
        <v>379</v>
      </c>
      <c r="C31" s="579"/>
      <c r="D31" s="83"/>
      <c r="E31" s="55">
        <f>E20-E30</f>
        <v>0</v>
      </c>
      <c r="F31" s="580" t="s">
        <v>373</v>
      </c>
      <c r="G31" s="580"/>
    </row>
    <row r="32" spans="1:7" s="51" customFormat="1" ht="26.25" customHeight="1" x14ac:dyDescent="0.3">
      <c r="A32" s="137">
        <v>9</v>
      </c>
      <c r="B32" s="578" t="s">
        <v>380</v>
      </c>
      <c r="C32" s="579"/>
      <c r="D32" s="83"/>
      <c r="E32" s="60">
        <f>IF(E20=0,0,IF(E31/E20&gt;100%,100%,E31/E20))</f>
        <v>0</v>
      </c>
      <c r="F32" s="580" t="s">
        <v>373</v>
      </c>
      <c r="G32" s="580"/>
    </row>
    <row r="33" spans="1:7" s="51" customFormat="1" ht="36" customHeight="1" x14ac:dyDescent="0.3">
      <c r="A33" s="137">
        <v>10</v>
      </c>
      <c r="B33" s="578" t="s">
        <v>381</v>
      </c>
      <c r="C33" s="579"/>
      <c r="D33" s="83"/>
      <c r="E33" s="520">
        <f>G35*E32</f>
        <v>0</v>
      </c>
      <c r="F33" s="580" t="s">
        <v>373</v>
      </c>
      <c r="G33" s="580"/>
    </row>
    <row r="35" spans="1:7" hidden="1" x14ac:dyDescent="0.3">
      <c r="A35" s="102" t="s">
        <v>382</v>
      </c>
      <c r="D35" s="61" t="s">
        <v>129</v>
      </c>
      <c r="G35" s="103">
        <f>'1.1.B. Iesniedzējs'!C24</f>
        <v>0.85</v>
      </c>
    </row>
    <row r="36" spans="1:7" ht="24.75" hidden="1" customHeight="1" x14ac:dyDescent="0.3">
      <c r="A36" s="137">
        <v>3</v>
      </c>
      <c r="B36" s="613" t="s">
        <v>383</v>
      </c>
      <c r="C36" s="614"/>
      <c r="D36" s="55">
        <f>'6. DL finanšu_analīze'!G36</f>
        <v>0</v>
      </c>
      <c r="E36" s="55">
        <f>'6. DL finanšu_analīze'!F36</f>
        <v>0</v>
      </c>
      <c r="F36" s="580" t="s">
        <v>373</v>
      </c>
      <c r="G36" s="580"/>
    </row>
    <row r="37" spans="1:7" ht="12.75" hidden="1" customHeight="1" x14ac:dyDescent="0.3">
      <c r="A37" s="137">
        <v>4</v>
      </c>
      <c r="B37" s="613" t="s">
        <v>374</v>
      </c>
      <c r="C37" s="614"/>
      <c r="D37" s="55">
        <f>IF(('3. DL invest.n.pl.AR pr.'!AJ9+'3. DL invest.n.pl.AR pr.'!AJ16)&gt;0,'6. DL finanšu_analīze'!G26,0)</f>
        <v>0</v>
      </c>
      <c r="E37" s="55">
        <f>IF(('3. DL invest.n.pl.AR pr.'!AJ9+'3. DL invest.n.pl.AR pr.'!AJ16)&gt;0,'6. DL finanšu_analīze'!F26,0)</f>
        <v>0</v>
      </c>
      <c r="F37" s="580" t="s">
        <v>373</v>
      </c>
      <c r="G37" s="580"/>
    </row>
    <row r="38" spans="1:7" ht="12.75" hidden="1" customHeight="1" x14ac:dyDescent="0.3">
      <c r="A38" s="137">
        <v>5</v>
      </c>
      <c r="B38" s="613" t="s">
        <v>375</v>
      </c>
      <c r="C38" s="614"/>
      <c r="D38" s="83"/>
      <c r="E38" s="55">
        <f>'6. DL finanšu_analīze'!F22</f>
        <v>0</v>
      </c>
      <c r="F38" s="580" t="s">
        <v>373</v>
      </c>
      <c r="G38" s="580"/>
    </row>
    <row r="39" spans="1:7" ht="12.75" hidden="1" customHeight="1" x14ac:dyDescent="0.3">
      <c r="A39" s="137">
        <v>6</v>
      </c>
      <c r="B39" s="615" t="s">
        <v>376</v>
      </c>
      <c r="C39" s="616"/>
      <c r="D39" s="83"/>
      <c r="E39" s="55">
        <f>-'6. DL finanšu_analīze'!F23</f>
        <v>0</v>
      </c>
      <c r="F39" s="580" t="s">
        <v>373</v>
      </c>
      <c r="G39" s="580"/>
    </row>
    <row r="40" spans="1:7" ht="12.75" hidden="1" customHeight="1" x14ac:dyDescent="0.3">
      <c r="A40" s="137">
        <v>7</v>
      </c>
      <c r="B40" s="578" t="s">
        <v>378</v>
      </c>
      <c r="C40" s="579"/>
      <c r="D40" s="83"/>
      <c r="E40" s="518">
        <f>IF(('3. DL invest.n.pl.AR pr.'!AJ9+'3. DL invest.n.pl.AR pr.'!AJ16)&gt;0,'11. DL 4.pielikums'!E37+'11. DL 4.pielikums'!E38-'11. DL 4.pielikums'!E39,0)</f>
        <v>0</v>
      </c>
      <c r="F40" s="580" t="s">
        <v>373</v>
      </c>
      <c r="G40" s="580"/>
    </row>
    <row r="41" spans="1:7" ht="12.75" hidden="1" customHeight="1" x14ac:dyDescent="0.3">
      <c r="A41" s="137">
        <v>8</v>
      </c>
      <c r="B41" s="578" t="s">
        <v>379</v>
      </c>
      <c r="C41" s="579"/>
      <c r="D41" s="83"/>
      <c r="E41" s="55">
        <f>E36-E40</f>
        <v>0</v>
      </c>
      <c r="F41" s="580" t="s">
        <v>373</v>
      </c>
      <c r="G41" s="580"/>
    </row>
    <row r="42" spans="1:7" ht="12.75" hidden="1" customHeight="1" x14ac:dyDescent="0.3">
      <c r="A42" s="137">
        <v>9</v>
      </c>
      <c r="B42" s="578" t="s">
        <v>380</v>
      </c>
      <c r="C42" s="579"/>
      <c r="D42" s="83"/>
      <c r="E42" s="60">
        <f>IF(E36=0,0,IF(E41/E36&gt;100%,100%,E41/E36))</f>
        <v>0</v>
      </c>
      <c r="F42" s="580" t="s">
        <v>373</v>
      </c>
      <c r="G42" s="580"/>
    </row>
    <row r="43" spans="1:7" ht="30.75" hidden="1" customHeight="1" x14ac:dyDescent="0.3">
      <c r="A43" s="137">
        <v>10</v>
      </c>
      <c r="B43" s="578" t="s">
        <v>381</v>
      </c>
      <c r="C43" s="579"/>
      <c r="D43" s="83"/>
      <c r="E43" s="519">
        <f>G35*E42</f>
        <v>0</v>
      </c>
      <c r="F43" s="580" t="s">
        <v>373</v>
      </c>
      <c r="G43" s="580"/>
    </row>
    <row r="44" spans="1:7" hidden="1" x14ac:dyDescent="0.3">
      <c r="A44" s="617" t="s">
        <v>384</v>
      </c>
      <c r="B44" s="618"/>
      <c r="C44" s="618"/>
      <c r="D44" s="618"/>
      <c r="E44" s="618"/>
    </row>
    <row r="45" spans="1:7" x14ac:dyDescent="0.3">
      <c r="A45" s="617" t="s">
        <v>385</v>
      </c>
      <c r="B45" s="618"/>
      <c r="C45" s="618"/>
      <c r="D45" s="618"/>
      <c r="E45" s="618"/>
    </row>
    <row r="46" spans="1:7" x14ac:dyDescent="0.3">
      <c r="A46" s="513"/>
      <c r="B46" s="514"/>
      <c r="C46" s="514"/>
      <c r="D46" s="514"/>
      <c r="E46" s="514"/>
    </row>
    <row r="47" spans="1:7" x14ac:dyDescent="0.3">
      <c r="A47" s="609" t="s">
        <v>386</v>
      </c>
      <c r="B47" s="610"/>
      <c r="C47" s="611"/>
      <c r="D47" s="611"/>
      <c r="E47" s="611"/>
      <c r="F47" s="611"/>
      <c r="G47" s="612"/>
    </row>
    <row r="48" spans="1:7" ht="27.6" x14ac:dyDescent="0.3">
      <c r="A48" s="586"/>
      <c r="B48" s="587"/>
      <c r="C48" s="586" t="s">
        <v>387</v>
      </c>
      <c r="D48" s="587"/>
      <c r="E48" s="586" t="s">
        <v>388</v>
      </c>
      <c r="F48" s="587"/>
      <c r="G48" s="62" t="s">
        <v>370</v>
      </c>
    </row>
    <row r="49" spans="1:7" ht="27.6" x14ac:dyDescent="0.3">
      <c r="A49" s="588"/>
      <c r="B49" s="589"/>
      <c r="C49" s="588" t="s">
        <v>389</v>
      </c>
      <c r="D49" s="589"/>
      <c r="E49" s="588" t="s">
        <v>390</v>
      </c>
      <c r="F49" s="589"/>
      <c r="G49" s="63" t="s">
        <v>371</v>
      </c>
    </row>
    <row r="50" spans="1:7" ht="42.75" customHeight="1" x14ac:dyDescent="0.3">
      <c r="A50" s="590" t="s">
        <v>391</v>
      </c>
      <c r="B50" s="591"/>
      <c r="C50" s="64" t="e">
        <f>'6. DL finanšu_analīze'!I31</f>
        <v>#NUM!</v>
      </c>
      <c r="D50" s="65" t="s">
        <v>392</v>
      </c>
      <c r="E50" s="64" t="e">
        <f>'6. DL finanšu_analīze'!I17</f>
        <v>#VALUE!</v>
      </c>
      <c r="F50" s="65" t="s">
        <v>393</v>
      </c>
      <c r="G50" s="66" t="s">
        <v>373</v>
      </c>
    </row>
    <row r="51" spans="1:7" ht="57" customHeight="1" x14ac:dyDescent="0.3">
      <c r="A51" s="590" t="s">
        <v>394</v>
      </c>
      <c r="B51" s="591"/>
      <c r="C51" s="67">
        <f>'6. DL finanšu_analīze'!I30</f>
        <v>0</v>
      </c>
      <c r="D51" s="68" t="s">
        <v>395</v>
      </c>
      <c r="E51" s="67" t="e">
        <f>'6. DL finanšu_analīze'!I16</f>
        <v>#DIV/0!</v>
      </c>
      <c r="F51" s="68" t="s">
        <v>396</v>
      </c>
      <c r="G51" s="66" t="s">
        <v>373</v>
      </c>
    </row>
    <row r="52" spans="1:7" ht="40.5" customHeight="1" x14ac:dyDescent="0.3">
      <c r="A52" s="608" t="s">
        <v>397</v>
      </c>
      <c r="B52" s="608"/>
      <c r="C52" s="608"/>
      <c r="D52" s="608"/>
      <c r="E52" s="608"/>
      <c r="F52" s="608"/>
      <c r="G52" s="608"/>
    </row>
    <row r="53" spans="1:7" x14ac:dyDescent="0.3">
      <c r="A53" s="592" t="s">
        <v>398</v>
      </c>
      <c r="B53" s="593"/>
      <c r="C53" s="593"/>
      <c r="D53" s="593"/>
      <c r="E53" s="593"/>
      <c r="F53" s="593"/>
      <c r="G53" s="594"/>
    </row>
    <row r="54" spans="1:7" ht="33" customHeight="1" x14ac:dyDescent="0.3">
      <c r="A54" s="595" t="s">
        <v>399</v>
      </c>
      <c r="B54" s="596"/>
      <c r="C54" s="597"/>
      <c r="D54" s="597"/>
      <c r="E54" s="597"/>
      <c r="F54" s="597"/>
      <c r="G54" s="598"/>
    </row>
    <row r="55" spans="1:7" x14ac:dyDescent="0.3">
      <c r="A55" s="599" t="s">
        <v>400</v>
      </c>
      <c r="B55" s="600"/>
      <c r="C55" s="600"/>
      <c r="D55" s="600"/>
      <c r="E55" s="600"/>
      <c r="F55" s="600"/>
      <c r="G55" s="601"/>
    </row>
    <row r="56" spans="1:7" ht="33.75" customHeight="1" x14ac:dyDescent="0.3">
      <c r="A56" s="602"/>
      <c r="B56" s="603"/>
      <c r="C56" s="603"/>
      <c r="D56" s="603"/>
      <c r="E56" s="603"/>
      <c r="F56" s="603"/>
      <c r="G56" s="604"/>
    </row>
    <row r="57" spans="1:7" ht="71.25" customHeight="1" x14ac:dyDescent="0.3">
      <c r="A57" s="605"/>
      <c r="B57" s="606"/>
      <c r="C57" s="606"/>
      <c r="D57" s="606"/>
      <c r="E57" s="606"/>
      <c r="F57" s="606"/>
      <c r="G57" s="607"/>
    </row>
    <row r="59" spans="1:7" x14ac:dyDescent="0.3">
      <c r="A59" s="584" t="s">
        <v>401</v>
      </c>
      <c r="B59" s="584"/>
      <c r="C59" s="584"/>
      <c r="D59" s="584"/>
      <c r="E59" s="584"/>
      <c r="F59" s="584"/>
      <c r="G59" s="584"/>
    </row>
    <row r="60" spans="1:7" x14ac:dyDescent="0.3">
      <c r="A60" s="585" t="s">
        <v>402</v>
      </c>
      <c r="B60" s="585"/>
      <c r="C60" s="585" t="s">
        <v>403</v>
      </c>
      <c r="D60" s="62" t="s">
        <v>404</v>
      </c>
      <c r="E60" s="585" t="s">
        <v>405</v>
      </c>
      <c r="F60" s="69"/>
      <c r="G60" s="69"/>
    </row>
    <row r="61" spans="1:7" x14ac:dyDescent="0.3">
      <c r="A61" s="585"/>
      <c r="B61" s="585"/>
      <c r="C61" s="585"/>
      <c r="D61" s="70" t="s">
        <v>406</v>
      </c>
      <c r="E61" s="585"/>
      <c r="F61" s="69"/>
      <c r="G61" s="69"/>
    </row>
    <row r="62" spans="1:7" ht="40.5" customHeight="1" x14ac:dyDescent="0.3">
      <c r="A62" s="582" t="str">
        <f>'5.DL soc.econom. analīze'!B9</f>
        <v>Ieguvums ...</v>
      </c>
      <c r="B62" s="582"/>
      <c r="C62" s="138" t="s">
        <v>407</v>
      </c>
      <c r="D62" s="71">
        <f>'5.DL soc.econom. analīze'!D9</f>
        <v>0</v>
      </c>
      <c r="E62" s="80" t="e">
        <f t="shared" ref="E62:E75" si="0">D62/$D$76</f>
        <v>#DIV/0!</v>
      </c>
      <c r="F62" s="69"/>
      <c r="G62" s="69"/>
    </row>
    <row r="63" spans="1:7" ht="29.25" customHeight="1" x14ac:dyDescent="0.3">
      <c r="A63" s="582" t="str">
        <f>'5.DL soc.econom. analīze'!B10</f>
        <v>Ieguvums ...</v>
      </c>
      <c r="B63" s="582"/>
      <c r="C63" s="138" t="s">
        <v>407</v>
      </c>
      <c r="D63" s="71">
        <f>'5.DL soc.econom. analīze'!D10</f>
        <v>0</v>
      </c>
      <c r="E63" s="80" t="e">
        <f t="shared" si="0"/>
        <v>#DIV/0!</v>
      </c>
      <c r="F63" s="69"/>
      <c r="G63" s="69"/>
    </row>
    <row r="64" spans="1:7" ht="29.25" customHeight="1" x14ac:dyDescent="0.3">
      <c r="A64" s="582" t="str">
        <f>'5.DL soc.econom. analīze'!B11</f>
        <v>Ieguvums ...</v>
      </c>
      <c r="B64" s="582"/>
      <c r="C64" s="138" t="s">
        <v>407</v>
      </c>
      <c r="D64" s="71">
        <f>'5.DL soc.econom. analīze'!D11</f>
        <v>0</v>
      </c>
      <c r="E64" s="80" t="e">
        <f t="shared" si="0"/>
        <v>#DIV/0!</v>
      </c>
      <c r="F64" s="69"/>
      <c r="G64" s="69"/>
    </row>
    <row r="65" spans="1:7" ht="29.25" customHeight="1" x14ac:dyDescent="0.3">
      <c r="A65" s="582" t="str">
        <f>'5.DL soc.econom. analīze'!B12</f>
        <v>Ieguvums ...</v>
      </c>
      <c r="B65" s="582"/>
      <c r="C65" s="138" t="s">
        <v>407</v>
      </c>
      <c r="D65" s="71">
        <f>'5.DL soc.econom. analīze'!D12</f>
        <v>0</v>
      </c>
      <c r="E65" s="80" t="e">
        <f t="shared" si="0"/>
        <v>#DIV/0!</v>
      </c>
      <c r="F65" s="69"/>
      <c r="G65" s="69"/>
    </row>
    <row r="66" spans="1:7" ht="29.25" customHeight="1" x14ac:dyDescent="0.3">
      <c r="A66" s="582" t="str">
        <f>'5.DL soc.econom. analīze'!B13</f>
        <v>Ieguvums ...</v>
      </c>
      <c r="B66" s="582"/>
      <c r="C66" s="138" t="s">
        <v>407</v>
      </c>
      <c r="D66" s="71">
        <f>'5.DL soc.econom. analīze'!D13</f>
        <v>0</v>
      </c>
      <c r="E66" s="80" t="e">
        <f t="shared" si="0"/>
        <v>#DIV/0!</v>
      </c>
      <c r="F66" s="69"/>
      <c r="G66" s="69"/>
    </row>
    <row r="67" spans="1:7" ht="29.25" customHeight="1" x14ac:dyDescent="0.3">
      <c r="A67" s="582" t="str">
        <f>'5.DL soc.econom. analīze'!B14</f>
        <v>Ieguvums ...</v>
      </c>
      <c r="B67" s="582"/>
      <c r="C67" s="138" t="s">
        <v>407</v>
      </c>
      <c r="D67" s="71">
        <f>'5.DL soc.econom. analīze'!D14</f>
        <v>0</v>
      </c>
      <c r="E67" s="80" t="e">
        <f t="shared" si="0"/>
        <v>#DIV/0!</v>
      </c>
      <c r="F67" s="69"/>
      <c r="G67" s="69"/>
    </row>
    <row r="68" spans="1:7" ht="29.25" customHeight="1" x14ac:dyDescent="0.3">
      <c r="A68" s="582" t="str">
        <f>'5.DL soc.econom. analīze'!B15</f>
        <v>Ieguvums ...</v>
      </c>
      <c r="B68" s="582"/>
      <c r="C68" s="138" t="s">
        <v>407</v>
      </c>
      <c r="D68" s="71">
        <f>'5.DL soc.econom. analīze'!D15</f>
        <v>0</v>
      </c>
      <c r="E68" s="80" t="e">
        <f t="shared" si="0"/>
        <v>#DIV/0!</v>
      </c>
      <c r="F68" s="69"/>
      <c r="G68" s="69"/>
    </row>
    <row r="69" spans="1:7" ht="29.25" customHeight="1" x14ac:dyDescent="0.3">
      <c r="A69" s="582" t="str">
        <f>'5.DL soc.econom. analīze'!B16</f>
        <v>Ieguvums ...</v>
      </c>
      <c r="B69" s="582"/>
      <c r="C69" s="138" t="s">
        <v>407</v>
      </c>
      <c r="D69" s="71">
        <f>'5.DL soc.econom. analīze'!D16</f>
        <v>0</v>
      </c>
      <c r="E69" s="80" t="e">
        <f t="shared" si="0"/>
        <v>#DIV/0!</v>
      </c>
      <c r="F69" s="69"/>
      <c r="G69" s="69"/>
    </row>
    <row r="70" spans="1:7" ht="29.25" customHeight="1" x14ac:dyDescent="0.3">
      <c r="A70" s="582" t="str">
        <f>'5.DL soc.econom. analīze'!B17</f>
        <v>Ieguvums ...</v>
      </c>
      <c r="B70" s="582"/>
      <c r="C70" s="138" t="s">
        <v>407</v>
      </c>
      <c r="D70" s="71">
        <f>'5.DL soc.econom. analīze'!D17</f>
        <v>0</v>
      </c>
      <c r="E70" s="80" t="e">
        <f t="shared" si="0"/>
        <v>#DIV/0!</v>
      </c>
      <c r="F70" s="69"/>
      <c r="G70" s="69"/>
    </row>
    <row r="71" spans="1:7" ht="29.25" customHeight="1" x14ac:dyDescent="0.3">
      <c r="A71" s="582" t="str">
        <f>'5.DL soc.econom. analīze'!B19</f>
        <v>Ieguvums ...</v>
      </c>
      <c r="B71" s="582"/>
      <c r="C71" s="138" t="s">
        <v>407</v>
      </c>
      <c r="D71" s="71">
        <f>'5.DL soc.econom. analīze'!D19</f>
        <v>0</v>
      </c>
      <c r="E71" s="80" t="e">
        <f t="shared" si="0"/>
        <v>#DIV/0!</v>
      </c>
      <c r="F71" s="69"/>
      <c r="G71" s="69"/>
    </row>
    <row r="72" spans="1:7" ht="29.25" customHeight="1" x14ac:dyDescent="0.3">
      <c r="A72" s="582" t="str">
        <f>'5.DL soc.econom. analīze'!B20</f>
        <v>Ieguvums ...</v>
      </c>
      <c r="B72" s="582"/>
      <c r="C72" s="138" t="s">
        <v>407</v>
      </c>
      <c r="D72" s="71">
        <f>'5.DL soc.econom. analīze'!D20</f>
        <v>0</v>
      </c>
      <c r="E72" s="80" t="e">
        <f t="shared" si="0"/>
        <v>#DIV/0!</v>
      </c>
      <c r="F72" s="69"/>
      <c r="G72" s="69"/>
    </row>
    <row r="73" spans="1:7" ht="32.25" customHeight="1" x14ac:dyDescent="0.3">
      <c r="A73" s="582" t="str">
        <f>'5.DL soc.econom. analīze'!B21</f>
        <v>Ieguvums ...</v>
      </c>
      <c r="B73" s="582"/>
      <c r="C73" s="138" t="s">
        <v>407</v>
      </c>
      <c r="D73" s="71">
        <f>'5.DL soc.econom. analīze'!D21</f>
        <v>0</v>
      </c>
      <c r="E73" s="80" t="e">
        <f t="shared" si="0"/>
        <v>#DIV/0!</v>
      </c>
      <c r="F73" s="69"/>
      <c r="G73" s="69"/>
    </row>
    <row r="74" spans="1:7" ht="31.5" customHeight="1" x14ac:dyDescent="0.3">
      <c r="A74" s="582" t="str">
        <f>'5.DL soc.econom. analīze'!B22</f>
        <v>Ieguvums ...</v>
      </c>
      <c r="B74" s="582"/>
      <c r="C74" s="138" t="s">
        <v>407</v>
      </c>
      <c r="D74" s="71">
        <f>'5.DL soc.econom. analīze'!D22</f>
        <v>0</v>
      </c>
      <c r="E74" s="80" t="e">
        <f t="shared" si="0"/>
        <v>#DIV/0!</v>
      </c>
      <c r="F74" s="69"/>
      <c r="G74" s="69"/>
    </row>
    <row r="75" spans="1:7" ht="38.25" customHeight="1" x14ac:dyDescent="0.3">
      <c r="A75" s="582" t="str">
        <f>'5.DL soc.econom. analīze'!B23</f>
        <v>Ieguvums ...</v>
      </c>
      <c r="B75" s="582"/>
      <c r="C75" s="138" t="s">
        <v>407</v>
      </c>
      <c r="D75" s="71">
        <f>'5.DL soc.econom. analīze'!D23</f>
        <v>0</v>
      </c>
      <c r="E75" s="80" t="e">
        <f t="shared" si="0"/>
        <v>#DIV/0!</v>
      </c>
      <c r="F75" s="69"/>
      <c r="G75" s="69"/>
    </row>
    <row r="76" spans="1:7" x14ac:dyDescent="0.3">
      <c r="A76" s="581" t="s">
        <v>190</v>
      </c>
      <c r="B76" s="581"/>
      <c r="C76" s="56"/>
      <c r="D76" s="72">
        <f>SUM(D62:D75)</f>
        <v>0</v>
      </c>
      <c r="E76" s="81" t="e">
        <f>SUM(E62:E75)</f>
        <v>#DIV/0!</v>
      </c>
      <c r="F76" s="69"/>
      <c r="G76" s="69"/>
    </row>
    <row r="77" spans="1:7" x14ac:dyDescent="0.3">
      <c r="A77" s="581" t="s">
        <v>353</v>
      </c>
      <c r="B77" s="581"/>
      <c r="C77" s="581" t="s">
        <v>403</v>
      </c>
      <c r="D77" s="73" t="s">
        <v>404</v>
      </c>
      <c r="E77" s="581" t="s">
        <v>408</v>
      </c>
      <c r="F77" s="69"/>
      <c r="G77" s="69"/>
    </row>
    <row r="78" spans="1:7" x14ac:dyDescent="0.3">
      <c r="A78" s="581"/>
      <c r="B78" s="581"/>
      <c r="C78" s="581"/>
      <c r="D78" s="74" t="s">
        <v>406</v>
      </c>
      <c r="E78" s="581"/>
      <c r="F78" s="69"/>
      <c r="G78" s="69"/>
    </row>
    <row r="79" spans="1:7" x14ac:dyDescent="0.3">
      <c r="A79" s="582" t="str">
        <f>'5.DL soc.econom. analīze'!B25</f>
        <v>Zaudējumi...</v>
      </c>
      <c r="B79" s="582"/>
      <c r="C79" s="138" t="s">
        <v>407</v>
      </c>
      <c r="D79" s="71">
        <f>-'5.DL soc.econom. analīze'!D25</f>
        <v>0</v>
      </c>
      <c r="E79" s="80" t="e">
        <f>D79/D$90</f>
        <v>#DIV/0!</v>
      </c>
      <c r="F79" s="69"/>
      <c r="G79" s="69"/>
    </row>
    <row r="80" spans="1:7" ht="12.75" customHeight="1" x14ac:dyDescent="0.3">
      <c r="A80" s="582" t="str">
        <f>'5.DL soc.econom. analīze'!B26</f>
        <v>Zaudējumi...</v>
      </c>
      <c r="B80" s="582"/>
      <c r="C80" s="138" t="s">
        <v>407</v>
      </c>
      <c r="D80" s="71">
        <f>-'5.DL soc.econom. analīze'!D26</f>
        <v>0</v>
      </c>
      <c r="E80" s="80" t="e">
        <f t="shared" ref="E80:E89" si="1">D80/D$90</f>
        <v>#DIV/0!</v>
      </c>
      <c r="F80" s="69"/>
      <c r="G80" s="69"/>
    </row>
    <row r="81" spans="1:7" ht="12.75" customHeight="1" x14ac:dyDescent="0.3">
      <c r="A81" s="582" t="str">
        <f>'5.DL soc.econom. analīze'!B27</f>
        <v>Zaudējumi...</v>
      </c>
      <c r="B81" s="582"/>
      <c r="C81" s="138" t="s">
        <v>407</v>
      </c>
      <c r="D81" s="71">
        <f>-'5.DL soc.econom. analīze'!D27</f>
        <v>0</v>
      </c>
      <c r="E81" s="80" t="e">
        <f t="shared" si="1"/>
        <v>#DIV/0!</v>
      </c>
      <c r="F81" s="69"/>
      <c r="G81" s="69"/>
    </row>
    <row r="82" spans="1:7" ht="12.75" customHeight="1" x14ac:dyDescent="0.3">
      <c r="A82" s="582" t="str">
        <f>'5.DL soc.econom. analīze'!B28</f>
        <v>Zaudējumi...</v>
      </c>
      <c r="B82" s="582"/>
      <c r="C82" s="138" t="s">
        <v>407</v>
      </c>
      <c r="D82" s="71">
        <f>-'5.DL soc.econom. analīze'!D28</f>
        <v>0</v>
      </c>
      <c r="E82" s="80" t="e">
        <f t="shared" si="1"/>
        <v>#DIV/0!</v>
      </c>
      <c r="F82" s="69"/>
      <c r="G82" s="69"/>
    </row>
    <row r="83" spans="1:7" ht="12.75" customHeight="1" x14ac:dyDescent="0.3">
      <c r="A83" s="582" t="str">
        <f>'5.DL soc.econom. analīze'!B29</f>
        <v>Zaudējumi...</v>
      </c>
      <c r="B83" s="582"/>
      <c r="C83" s="138" t="s">
        <v>407</v>
      </c>
      <c r="D83" s="71">
        <f>-'5.DL soc.econom. analīze'!D29</f>
        <v>0</v>
      </c>
      <c r="E83" s="80" t="e">
        <f t="shared" si="1"/>
        <v>#DIV/0!</v>
      </c>
      <c r="F83" s="69"/>
      <c r="G83" s="69"/>
    </row>
    <row r="84" spans="1:7" ht="12.75" customHeight="1" x14ac:dyDescent="0.3">
      <c r="A84" s="582" t="str">
        <f>'5.DL soc.econom. analīze'!B30</f>
        <v>Zaudējumi...</v>
      </c>
      <c r="B84" s="582"/>
      <c r="C84" s="138" t="s">
        <v>407</v>
      </c>
      <c r="D84" s="71">
        <f>-'5.DL soc.econom. analīze'!D30</f>
        <v>0</v>
      </c>
      <c r="E84" s="80" t="e">
        <f t="shared" si="1"/>
        <v>#DIV/0!</v>
      </c>
      <c r="F84" s="69"/>
      <c r="G84" s="69"/>
    </row>
    <row r="85" spans="1:7" ht="12.75" customHeight="1" x14ac:dyDescent="0.3">
      <c r="A85" s="582" t="str">
        <f>'5.DL soc.econom. analīze'!B31</f>
        <v>Zaudējumi...</v>
      </c>
      <c r="B85" s="582"/>
      <c r="C85" s="138" t="s">
        <v>407</v>
      </c>
      <c r="D85" s="71">
        <f>-'5.DL soc.econom. analīze'!D31</f>
        <v>0</v>
      </c>
      <c r="E85" s="80" t="e">
        <f t="shared" si="1"/>
        <v>#DIV/0!</v>
      </c>
      <c r="F85" s="69"/>
      <c r="G85" s="69"/>
    </row>
    <row r="86" spans="1:7" x14ac:dyDescent="0.3">
      <c r="A86" s="582" t="str">
        <f>'5.DL soc.econom. analīze'!B32</f>
        <v>Zaudējumi...</v>
      </c>
      <c r="B86" s="582"/>
      <c r="C86" s="138" t="s">
        <v>407</v>
      </c>
      <c r="D86" s="71">
        <f>-'5.DL soc.econom. analīze'!D32</f>
        <v>0</v>
      </c>
      <c r="E86" s="80" t="e">
        <f t="shared" si="1"/>
        <v>#DIV/0!</v>
      </c>
      <c r="F86" s="69"/>
      <c r="G86" s="69"/>
    </row>
    <row r="87" spans="1:7" x14ac:dyDescent="0.3">
      <c r="A87" s="582" t="str">
        <f>'5.DL soc.econom. analīze'!B33</f>
        <v>Zaudējumi...</v>
      </c>
      <c r="B87" s="582"/>
      <c r="C87" s="138" t="s">
        <v>407</v>
      </c>
      <c r="D87" s="71">
        <f>-'5.DL soc.econom. analīze'!D33</f>
        <v>0</v>
      </c>
      <c r="E87" s="80" t="e">
        <f t="shared" si="1"/>
        <v>#DIV/0!</v>
      </c>
      <c r="F87" s="69"/>
      <c r="G87" s="508"/>
    </row>
    <row r="88" spans="1:7" ht="12.75" customHeight="1" x14ac:dyDescent="0.3">
      <c r="A88" s="582" t="s">
        <v>409</v>
      </c>
      <c r="B88" s="582"/>
      <c r="C88" s="138" t="s">
        <v>407</v>
      </c>
      <c r="D88" s="71">
        <f>-'5.DL soc.econom. analīze'!D35-'5.DL soc.econom. analīze'!D40-'5.DL soc.econom. analīze'!D41-'5.DL soc.econom. analīze'!D37</f>
        <v>0</v>
      </c>
      <c r="E88" s="80" t="e">
        <f t="shared" si="1"/>
        <v>#DIV/0!</v>
      </c>
      <c r="F88" s="69"/>
      <c r="G88" s="69"/>
    </row>
    <row r="89" spans="1:7" x14ac:dyDescent="0.3">
      <c r="A89" s="582" t="str">
        <f>'5.DL soc.econom. analīze'!B36</f>
        <v>Darbības izmaksas (+/-)</v>
      </c>
      <c r="B89" s="582"/>
      <c r="C89" s="138" t="s">
        <v>407</v>
      </c>
      <c r="D89" s="71">
        <f>-'5.DL soc.econom. analīze'!D36-'5.DL soc.econom. analīze'!D39</f>
        <v>0</v>
      </c>
      <c r="E89" s="80" t="e">
        <f t="shared" si="1"/>
        <v>#DIV/0!</v>
      </c>
      <c r="F89" s="69"/>
      <c r="G89" s="69"/>
    </row>
    <row r="90" spans="1:7" x14ac:dyDescent="0.3">
      <c r="A90" s="581" t="s">
        <v>190</v>
      </c>
      <c r="B90" s="581"/>
      <c r="C90" s="56"/>
      <c r="D90" s="75">
        <f>SUM(D79:D89)</f>
        <v>0</v>
      </c>
      <c r="E90" s="81">
        <v>1</v>
      </c>
      <c r="F90" s="69"/>
      <c r="G90" s="69"/>
    </row>
    <row r="91" spans="1:7" x14ac:dyDescent="0.3">
      <c r="A91" s="76"/>
      <c r="B91" s="69"/>
      <c r="C91" s="69"/>
      <c r="D91" s="69"/>
      <c r="E91" s="69"/>
      <c r="F91" s="69"/>
      <c r="G91" s="69"/>
    </row>
    <row r="92" spans="1:7" x14ac:dyDescent="0.3">
      <c r="A92" s="584" t="s">
        <v>410</v>
      </c>
      <c r="B92" s="584"/>
      <c r="C92" s="584"/>
      <c r="D92" s="584"/>
      <c r="E92" s="584"/>
      <c r="F92" s="584"/>
      <c r="G92" s="584"/>
    </row>
    <row r="93" spans="1:7" x14ac:dyDescent="0.3">
      <c r="A93" s="585" t="s">
        <v>411</v>
      </c>
      <c r="B93" s="585"/>
      <c r="C93" s="139" t="s">
        <v>366</v>
      </c>
      <c r="D93" s="585" t="s">
        <v>370</v>
      </c>
      <c r="E93" s="585"/>
      <c r="F93" s="69"/>
      <c r="G93" s="69"/>
    </row>
    <row r="94" spans="1:7" x14ac:dyDescent="0.3">
      <c r="A94" s="583" t="s">
        <v>412</v>
      </c>
      <c r="B94" s="583"/>
      <c r="C94" s="77">
        <f>'5.DL soc.econom. analīze'!C3</f>
        <v>0.05</v>
      </c>
      <c r="D94" s="582" t="s">
        <v>413</v>
      </c>
      <c r="E94" s="582"/>
      <c r="F94" s="69"/>
      <c r="G94" s="69"/>
    </row>
    <row r="95" spans="1:7" x14ac:dyDescent="0.3">
      <c r="A95" s="583" t="s">
        <v>414</v>
      </c>
      <c r="B95" s="583"/>
      <c r="C95" s="77" t="e">
        <f>'5.DL soc.econom. analīze'!D45</f>
        <v>#NUM!</v>
      </c>
      <c r="D95" s="582" t="s">
        <v>413</v>
      </c>
      <c r="E95" s="582"/>
      <c r="F95" s="69"/>
      <c r="G95" s="69"/>
    </row>
    <row r="96" spans="1:7" x14ac:dyDescent="0.3">
      <c r="A96" s="583" t="s">
        <v>415</v>
      </c>
      <c r="B96" s="583"/>
      <c r="C96" s="79">
        <f>'5.DL soc.econom. analīze'!D44</f>
        <v>0</v>
      </c>
      <c r="D96" s="582" t="s">
        <v>413</v>
      </c>
      <c r="E96" s="582"/>
      <c r="F96" s="69"/>
      <c r="G96" s="69"/>
    </row>
    <row r="97" spans="1:7" x14ac:dyDescent="0.3">
      <c r="A97" s="583" t="s">
        <v>416</v>
      </c>
      <c r="B97" s="583"/>
      <c r="C97" s="78" t="e">
        <f>'5.DL soc.econom. analīze'!D46</f>
        <v>#DIV/0!</v>
      </c>
      <c r="D97" s="582" t="s">
        <v>413</v>
      </c>
      <c r="E97" s="582"/>
      <c r="F97" s="69"/>
      <c r="G97" s="69"/>
    </row>
    <row r="99" spans="1:7" s="84" customFormat="1" x14ac:dyDescent="0.25">
      <c r="A99" s="592" t="s">
        <v>417</v>
      </c>
      <c r="B99" s="593"/>
      <c r="C99" s="593"/>
      <c r="D99" s="593"/>
      <c r="E99" s="593"/>
      <c r="F99" s="593"/>
      <c r="G99" s="594"/>
    </row>
    <row r="101" spans="1:7" s="84" customFormat="1" ht="14.4" x14ac:dyDescent="0.3">
      <c r="A101" s="96" t="s">
        <v>418</v>
      </c>
      <c r="B101" s="97"/>
      <c r="C101" s="93"/>
      <c r="D101" s="93"/>
      <c r="E101" s="93"/>
      <c r="F101" s="93"/>
      <c r="G101" s="94"/>
    </row>
    <row r="102" spans="1:7" s="84" customFormat="1" ht="26.25" customHeight="1" x14ac:dyDescent="0.25">
      <c r="A102" s="141" t="s">
        <v>419</v>
      </c>
      <c r="B102" s="141" t="s">
        <v>420</v>
      </c>
      <c r="C102" s="648" t="s">
        <v>421</v>
      </c>
      <c r="D102" s="649"/>
      <c r="E102" s="649"/>
      <c r="F102" s="649"/>
      <c r="G102" s="650"/>
    </row>
    <row r="103" spans="1:7" s="84" customFormat="1" x14ac:dyDescent="0.25">
      <c r="A103" s="478"/>
      <c r="B103" s="479"/>
      <c r="C103" s="643"/>
      <c r="D103" s="644"/>
      <c r="E103" s="644"/>
      <c r="F103" s="644"/>
      <c r="G103" s="645"/>
    </row>
    <row r="104" spans="1:7" s="84" customFormat="1" x14ac:dyDescent="0.25">
      <c r="A104" s="478"/>
      <c r="B104" s="479"/>
      <c r="C104" s="643"/>
      <c r="D104" s="644"/>
      <c r="E104" s="644"/>
      <c r="F104" s="644"/>
      <c r="G104" s="645"/>
    </row>
    <row r="105" spans="1:7" s="84" customFormat="1" x14ac:dyDescent="0.25">
      <c r="A105" s="478"/>
      <c r="B105" s="479"/>
      <c r="C105" s="643"/>
      <c r="D105" s="644"/>
      <c r="E105" s="644"/>
      <c r="F105" s="644"/>
      <c r="G105" s="645"/>
    </row>
    <row r="106" spans="1:7" s="84" customFormat="1" x14ac:dyDescent="0.25">
      <c r="A106" s="478"/>
      <c r="B106" s="479"/>
      <c r="C106" s="643"/>
      <c r="D106" s="644"/>
      <c r="E106" s="644"/>
      <c r="F106" s="644"/>
      <c r="G106" s="645"/>
    </row>
    <row r="107" spans="1:7" s="84" customFormat="1" x14ac:dyDescent="0.25">
      <c r="A107" s="478"/>
      <c r="B107" s="479"/>
      <c r="C107" s="643"/>
      <c r="D107" s="644"/>
      <c r="E107" s="644"/>
      <c r="F107" s="644"/>
      <c r="G107" s="645"/>
    </row>
    <row r="108" spans="1:7" s="84" customFormat="1" x14ac:dyDescent="0.25">
      <c r="A108" s="478"/>
      <c r="B108" s="479"/>
      <c r="C108" s="643"/>
      <c r="D108" s="644"/>
      <c r="E108" s="644"/>
      <c r="F108" s="644"/>
      <c r="G108" s="645"/>
    </row>
    <row r="109" spans="1:7" s="84" customFormat="1" x14ac:dyDescent="0.25">
      <c r="A109" s="478"/>
      <c r="B109" s="479"/>
      <c r="C109" s="643"/>
      <c r="D109" s="644"/>
      <c r="E109" s="644"/>
      <c r="F109" s="644"/>
      <c r="G109" s="645"/>
    </row>
    <row r="110" spans="1:7" s="84" customFormat="1" x14ac:dyDescent="0.25">
      <c r="A110" s="478"/>
      <c r="B110" s="479"/>
      <c r="C110" s="643"/>
      <c r="D110" s="644"/>
      <c r="E110" s="644"/>
      <c r="F110" s="644"/>
      <c r="G110" s="645"/>
    </row>
    <row r="111" spans="1:7" s="84" customFormat="1" x14ac:dyDescent="0.25">
      <c r="A111" s="89"/>
      <c r="B111" s="89"/>
      <c r="C111" s="89"/>
      <c r="D111" s="89"/>
      <c r="E111" s="89"/>
      <c r="F111" s="89"/>
      <c r="G111" s="89"/>
    </row>
    <row r="112" spans="1:7" s="84" customFormat="1" ht="14.4" x14ac:dyDescent="0.3">
      <c r="A112" s="609" t="s">
        <v>422</v>
      </c>
      <c r="B112" s="610"/>
      <c r="C112" s="611"/>
      <c r="D112" s="611"/>
      <c r="E112" s="611"/>
      <c r="F112" s="611"/>
      <c r="G112" s="612"/>
    </row>
    <row r="113" spans="1:10" s="84" customFormat="1" ht="14.4" x14ac:dyDescent="0.3">
      <c r="A113" s="90" t="s">
        <v>423</v>
      </c>
      <c r="B113" s="90"/>
      <c r="C113" s="4"/>
      <c r="D113" s="4"/>
      <c r="E113" s="4"/>
      <c r="F113" s="4"/>
      <c r="G113" s="4"/>
    </row>
    <row r="114" spans="1:10" s="84" customFormat="1" ht="14.4" x14ac:dyDescent="0.3">
      <c r="A114" s="91" t="s">
        <v>424</v>
      </c>
      <c r="B114" s="92"/>
      <c r="C114" s="93"/>
      <c r="D114" s="93"/>
      <c r="E114" s="93"/>
      <c r="F114" s="93"/>
      <c r="G114" s="94"/>
    </row>
    <row r="115" spans="1:10" s="84" customFormat="1" ht="27.75" customHeight="1" x14ac:dyDescent="0.25">
      <c r="A115" s="641" t="s">
        <v>425</v>
      </c>
      <c r="B115" s="646" t="s">
        <v>426</v>
      </c>
      <c r="C115" s="625"/>
      <c r="D115" s="647" t="s">
        <v>427</v>
      </c>
      <c r="E115" s="647"/>
      <c r="F115" s="647" t="s">
        <v>428</v>
      </c>
      <c r="G115" s="647"/>
    </row>
    <row r="116" spans="1:10" s="84" customFormat="1" ht="25.5" customHeight="1" x14ac:dyDescent="0.25">
      <c r="A116" s="642"/>
      <c r="B116" s="66" t="s">
        <v>133</v>
      </c>
      <c r="C116" s="66" t="s">
        <v>134</v>
      </c>
      <c r="D116" s="66" t="s">
        <v>133</v>
      </c>
      <c r="E116" s="66" t="s">
        <v>134</v>
      </c>
      <c r="F116" s="66" t="s">
        <v>133</v>
      </c>
      <c r="G116" s="66" t="s">
        <v>134</v>
      </c>
      <c r="I116" s="86"/>
      <c r="J116" s="86"/>
    </row>
    <row r="117" spans="1:10" s="84" customFormat="1" ht="27.6" x14ac:dyDescent="0.3">
      <c r="A117" s="480" t="s">
        <v>429</v>
      </c>
      <c r="B117" s="481"/>
      <c r="C117" s="186"/>
      <c r="D117" s="482"/>
      <c r="E117" s="483"/>
      <c r="F117" s="482"/>
      <c r="G117" s="483"/>
      <c r="H117" s="87"/>
      <c r="I117" s="86"/>
    </row>
    <row r="118" spans="1:10" s="84" customFormat="1" ht="14.4" x14ac:dyDescent="0.3">
      <c r="A118" s="484"/>
      <c r="B118" s="481"/>
      <c r="C118" s="186"/>
      <c r="D118" s="482"/>
      <c r="E118" s="483"/>
      <c r="F118" s="482"/>
      <c r="G118" s="483"/>
      <c r="H118" s="87"/>
    </row>
    <row r="119" spans="1:10" s="84" customFormat="1" ht="14.4" x14ac:dyDescent="0.3">
      <c r="A119" s="484"/>
      <c r="B119" s="481"/>
      <c r="C119" s="186"/>
      <c r="D119" s="482"/>
      <c r="E119" s="483"/>
      <c r="F119" s="482"/>
      <c r="G119" s="483"/>
      <c r="H119" s="87"/>
    </row>
    <row r="120" spans="1:10" s="84" customFormat="1" ht="14.4" x14ac:dyDescent="0.3">
      <c r="A120" s="484"/>
      <c r="B120" s="481"/>
      <c r="C120" s="186"/>
      <c r="D120" s="482"/>
      <c r="E120" s="483"/>
      <c r="F120" s="482"/>
      <c r="G120" s="483"/>
      <c r="H120" s="87"/>
    </row>
    <row r="121" spans="1:10" s="84" customFormat="1" ht="14.4" x14ac:dyDescent="0.3">
      <c r="A121" s="484"/>
      <c r="B121" s="481"/>
      <c r="C121" s="186"/>
      <c r="D121" s="482"/>
      <c r="E121" s="483"/>
      <c r="F121" s="482"/>
      <c r="G121" s="483"/>
      <c r="H121" s="87"/>
    </row>
    <row r="122" spans="1:10" s="84" customFormat="1" ht="14.4" x14ac:dyDescent="0.3">
      <c r="A122" s="484"/>
      <c r="B122" s="481"/>
      <c r="C122" s="186"/>
      <c r="D122" s="482"/>
      <c r="E122" s="483"/>
      <c r="F122" s="482"/>
      <c r="G122" s="483"/>
      <c r="H122" s="87"/>
    </row>
    <row r="123" spans="1:10" s="84" customFormat="1" ht="14.4" x14ac:dyDescent="0.3">
      <c r="A123" s="484"/>
      <c r="B123" s="481"/>
      <c r="C123" s="186"/>
      <c r="D123" s="482"/>
      <c r="E123" s="483"/>
      <c r="F123" s="482"/>
      <c r="G123" s="483"/>
      <c r="H123" s="87"/>
    </row>
    <row r="124" spans="1:10" s="84" customFormat="1" ht="14.4" x14ac:dyDescent="0.3">
      <c r="A124" s="484"/>
      <c r="B124" s="481"/>
      <c r="C124" s="186"/>
      <c r="D124" s="482"/>
      <c r="E124" s="483"/>
      <c r="F124" s="482"/>
      <c r="G124" s="483"/>
      <c r="H124" s="87"/>
    </row>
    <row r="125" spans="1:10" s="84" customFormat="1" ht="14.4" x14ac:dyDescent="0.3">
      <c r="A125" s="484"/>
      <c r="B125" s="481"/>
      <c r="C125" s="186"/>
      <c r="D125" s="482"/>
      <c r="E125" s="483"/>
      <c r="F125" s="482"/>
      <c r="G125" s="483"/>
      <c r="H125" s="87"/>
    </row>
    <row r="126" spans="1:10" s="84" customFormat="1" x14ac:dyDescent="0.25">
      <c r="A126" s="95"/>
      <c r="B126" s="95"/>
      <c r="C126" s="95"/>
      <c r="D126" s="95"/>
      <c r="E126" s="95"/>
      <c r="F126" s="95"/>
      <c r="G126" s="95"/>
      <c r="I126" s="86"/>
    </row>
    <row r="127" spans="1:10" s="88" customFormat="1" ht="30" customHeight="1" x14ac:dyDescent="0.25">
      <c r="A127" s="615" t="s">
        <v>430</v>
      </c>
      <c r="B127" s="640"/>
      <c r="C127" s="640"/>
      <c r="D127" s="640"/>
      <c r="E127" s="640"/>
      <c r="F127" s="640"/>
      <c r="G127" s="616"/>
      <c r="I127" s="86"/>
      <c r="J127" s="84"/>
    </row>
    <row r="128" spans="1:10" ht="66" customHeight="1" x14ac:dyDescent="0.3">
      <c r="A128" s="605"/>
      <c r="B128" s="606"/>
      <c r="C128" s="606"/>
      <c r="D128" s="606"/>
      <c r="E128" s="606"/>
      <c r="F128" s="606"/>
      <c r="G128" s="607"/>
    </row>
  </sheetData>
  <sheetProtection algorithmName="SHA-512" hashValue="rss4ABH8IsuD8nDsdHf8Ze1m6MJfkLh/OkvwoJ54GeWBDQC0whMYvz6v+wix3tBVB0zssASft11AqDbUKVsD8Q==" saltValue="3bGc8RApw/A1/uO+AW8EVg=="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B40" sqref="B40"/>
    </sheetView>
  </sheetViews>
  <sheetFormatPr defaultColWidth="9.109375" defaultRowHeight="13.8" x14ac:dyDescent="0.3"/>
  <cols>
    <col min="1" max="1" width="4.88671875" style="4" customWidth="1"/>
    <col min="2" max="2" width="56.5546875" style="4" customWidth="1"/>
    <col min="3" max="3" width="13.109375" style="4" customWidth="1"/>
    <col min="4" max="4" width="24.33203125" style="4" bestFit="1" customWidth="1"/>
    <col min="5" max="5" width="16.5546875" style="4" customWidth="1"/>
    <col min="6" max="6" width="6.44140625" style="4" customWidth="1"/>
    <col min="7" max="7" width="23" style="4" customWidth="1"/>
    <col min="8" max="8" width="6.44140625" style="4" customWidth="1"/>
    <col min="9" max="9" width="11.88671875" style="4" customWidth="1"/>
    <col min="10" max="25" width="6.44140625" style="4" customWidth="1"/>
    <col min="26" max="16384" width="9.109375" style="4"/>
  </cols>
  <sheetData>
    <row r="1" spans="1:29" ht="25.8" x14ac:dyDescent="0.3">
      <c r="A1" s="559" t="s">
        <v>431</v>
      </c>
      <c r="B1" s="559"/>
      <c r="C1" s="559"/>
      <c r="D1" s="559"/>
      <c r="E1" s="559"/>
    </row>
    <row r="3" spans="1:29" s="122" customFormat="1" hidden="1" x14ac:dyDescent="0.3">
      <c r="A3" s="509">
        <v>1</v>
      </c>
      <c r="B3" s="16" t="s">
        <v>432</v>
      </c>
      <c r="C3" s="16"/>
      <c r="D3" s="121" t="s">
        <v>433</v>
      </c>
      <c r="E3" s="4"/>
      <c r="F3" s="4"/>
      <c r="G3" s="4"/>
      <c r="H3" s="4"/>
      <c r="I3" s="4"/>
      <c r="J3" s="4"/>
      <c r="K3" s="4"/>
      <c r="L3" s="4"/>
      <c r="M3" s="4"/>
      <c r="N3" s="4"/>
      <c r="O3" s="4"/>
      <c r="P3" s="4"/>
      <c r="Q3" s="4"/>
      <c r="R3" s="4"/>
      <c r="S3" s="4"/>
      <c r="T3" s="4"/>
      <c r="U3" s="4"/>
      <c r="V3" s="4"/>
      <c r="W3" s="4"/>
      <c r="X3" s="4"/>
      <c r="Y3" s="4"/>
      <c r="Z3" s="4"/>
      <c r="AA3" s="4"/>
      <c r="AB3" s="4"/>
      <c r="AC3" s="4"/>
    </row>
    <row r="4" spans="1:29" hidden="1" x14ac:dyDescent="0.3">
      <c r="A4" s="124" t="s">
        <v>98</v>
      </c>
      <c r="B4" s="651" t="s">
        <v>434</v>
      </c>
      <c r="C4" s="652"/>
      <c r="D4" s="131" t="str">
        <f>IF(AND('3. DL invest.n.pl.AR pr.'!AJ9=0,'3. DL invest.n.pl.AR pr.'!AJ16=0),"-",IF('11. DL 4.pielikums'!E30&lt;=0,"IZPILDĪTS KRITĒRIJS",IF('3. DL invest.n.pl.AR pr.'!AJ9=0,"IZPILDĪTS KRITĒRIJS","NAV IZPILDĪTS KRITĒRIJS")))</f>
        <v>-</v>
      </c>
    </row>
    <row r="5" spans="1:29" s="123" customFormat="1" hidden="1" x14ac:dyDescent="0.3">
      <c r="A5" s="124" t="s">
        <v>101</v>
      </c>
      <c r="B5" s="651" t="s">
        <v>435</v>
      </c>
      <c r="C5" s="652"/>
      <c r="D5" s="131" t="str">
        <f>IF('11. DL 4.pielikums'!E20=0,"-",IF('11. DL 4.pielikums'!C51&lt;0,"IZPILDĪTS KRITĒRIJS","NAV IZPILDĪTS KRITĒRIJS"))</f>
        <v>-</v>
      </c>
      <c r="E5" s="4"/>
      <c r="F5" s="4"/>
      <c r="G5" s="4"/>
      <c r="H5" s="4"/>
      <c r="I5" s="4"/>
      <c r="J5" s="4"/>
      <c r="K5" s="4"/>
      <c r="L5" s="4"/>
    </row>
    <row r="6" spans="1:29" x14ac:dyDescent="0.3">
      <c r="A6" s="3"/>
      <c r="B6" s="3"/>
      <c r="C6" s="3"/>
      <c r="D6" s="3"/>
    </row>
    <row r="7" spans="1:29" s="122" customFormat="1" hidden="1" x14ac:dyDescent="0.3">
      <c r="A7" s="15">
        <v>2</v>
      </c>
      <c r="B7" s="16" t="s">
        <v>436</v>
      </c>
      <c r="C7" s="16"/>
      <c r="D7" s="119" t="s">
        <v>437</v>
      </c>
      <c r="E7" s="4"/>
      <c r="F7" s="4"/>
      <c r="G7" s="4"/>
      <c r="H7" s="4"/>
      <c r="I7" s="4"/>
      <c r="J7" s="4"/>
      <c r="K7" s="4"/>
      <c r="L7" s="4"/>
      <c r="M7" s="4"/>
      <c r="N7" s="4"/>
      <c r="O7" s="4"/>
      <c r="P7" s="4"/>
      <c r="Q7" s="4"/>
      <c r="R7" s="4"/>
      <c r="S7" s="4"/>
      <c r="T7" s="4"/>
      <c r="U7" s="4"/>
      <c r="V7" s="4"/>
      <c r="W7" s="4"/>
      <c r="X7" s="4"/>
      <c r="Y7" s="4"/>
      <c r="Z7" s="4"/>
      <c r="AA7" s="4"/>
      <c r="AB7" s="4"/>
      <c r="AC7" s="4"/>
    </row>
    <row r="8" spans="1:29" hidden="1" x14ac:dyDescent="0.3">
      <c r="A8" s="124"/>
      <c r="B8" s="124"/>
      <c r="C8" s="124"/>
      <c r="D8" s="125"/>
    </row>
    <row r="9" spans="1:29" hidden="1" x14ac:dyDescent="0.3">
      <c r="A9" s="124"/>
      <c r="B9" s="124"/>
      <c r="C9" s="124"/>
      <c r="D9" s="125"/>
    </row>
    <row r="10" spans="1:29" hidden="1" x14ac:dyDescent="0.3">
      <c r="A10" s="127"/>
      <c r="B10" s="128"/>
      <c r="C10" s="127"/>
      <c r="D10" s="129"/>
    </row>
    <row r="11" spans="1:29" hidden="1" x14ac:dyDescent="0.3">
      <c r="A11" s="127"/>
      <c r="B11" s="128"/>
      <c r="C11" s="127"/>
      <c r="D11" s="129"/>
    </row>
    <row r="12" spans="1:29" hidden="1" x14ac:dyDescent="0.3">
      <c r="A12" s="15">
        <v>3</v>
      </c>
      <c r="B12" s="16" t="s">
        <v>438</v>
      </c>
      <c r="C12" s="16"/>
      <c r="D12" s="119" t="s">
        <v>439</v>
      </c>
      <c r="G12" s="130"/>
      <c r="I12" s="130"/>
    </row>
    <row r="13" spans="1:29" hidden="1" x14ac:dyDescent="0.3">
      <c r="A13" s="124"/>
      <c r="B13" s="651"/>
      <c r="C13" s="652"/>
      <c r="D13" s="131"/>
      <c r="E13" s="132"/>
    </row>
    <row r="14" spans="1:29" hidden="1" x14ac:dyDescent="0.3">
      <c r="A14" s="124"/>
      <c r="B14" s="651"/>
      <c r="C14" s="652"/>
      <c r="D14" s="131"/>
      <c r="E14" s="90"/>
    </row>
    <row r="15" spans="1:29" hidden="1" x14ac:dyDescent="0.3">
      <c r="B15" s="126"/>
      <c r="D15" s="90"/>
    </row>
    <row r="16" spans="1:29" x14ac:dyDescent="0.3">
      <c r="A16" s="15">
        <v>2</v>
      </c>
      <c r="B16" s="16" t="s">
        <v>440</v>
      </c>
      <c r="C16" s="16"/>
      <c r="D16" s="134" t="s">
        <v>437</v>
      </c>
    </row>
    <row r="17" spans="1:4" x14ac:dyDescent="0.3">
      <c r="A17" s="124" t="s">
        <v>194</v>
      </c>
      <c r="B17" s="651" t="s">
        <v>441</v>
      </c>
      <c r="C17" s="652"/>
      <c r="D17" s="133" t="str">
        <f>IF('3. DL invest.n.pl.AR pr.'!AJ23=0,"-",IF('11. DL 4.pielikums'!C96&gt;=0,"IZPILDĪTS KRITĒRIJS","NAV IZPILDĪTS KRITĒRIJS"))</f>
        <v>-</v>
      </c>
    </row>
    <row r="18" spans="1:4" x14ac:dyDescent="0.3">
      <c r="A18" s="124" t="s">
        <v>195</v>
      </c>
      <c r="B18" s="651" t="s">
        <v>442</v>
      </c>
      <c r="C18" s="652"/>
      <c r="D18" s="133" t="str">
        <f>IF('3. DL invest.n.pl.AR pr.'!AJ23=0,"-",IF('11. DL 4.pielikums'!C95&gt;'11. DL 4.pielikums'!C94,"IZPILDĪTS KRITĒRIJS","NAV IZPILDĪTS KRITĒRIJS"))</f>
        <v>-</v>
      </c>
    </row>
  </sheetData>
  <sheetProtection algorithmName="SHA-512" hashValue="nlLjj1Ynx9YFK2KavduAb5IMSzktyovSqu9wjOeUf74Pd5a5Ti3GCPjBGxac7izvXph3aXqpRe3BCMFf5APuig==" saltValue="4oYQEvMxq657A0DcB5u3PA=="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A29" sqref="A29:XFD29"/>
    </sheetView>
  </sheetViews>
  <sheetFormatPr defaultRowHeight="14.4" x14ac:dyDescent="0.3"/>
  <cols>
    <col min="1" max="1" width="12.5546875" customWidth="1"/>
    <col min="4" max="11" width="13.33203125" customWidth="1"/>
    <col min="12" max="54" width="12" customWidth="1"/>
  </cols>
  <sheetData>
    <row r="1" spans="1:11" ht="25.8" x14ac:dyDescent="0.5">
      <c r="A1" s="502" t="s">
        <v>443</v>
      </c>
    </row>
    <row r="2" spans="1:11" ht="12.75" customHeight="1" x14ac:dyDescent="0.3"/>
    <row r="3" spans="1:11" x14ac:dyDescent="0.3">
      <c r="A3" s="503" t="s">
        <v>444</v>
      </c>
    </row>
    <row r="5" spans="1:11" ht="21" x14ac:dyDescent="0.4">
      <c r="A5" s="105" t="s">
        <v>445</v>
      </c>
      <c r="B5" s="105"/>
    </row>
    <row r="6" spans="1:11" x14ac:dyDescent="0.3">
      <c r="A6" s="653" t="s">
        <v>446</v>
      </c>
      <c r="B6" s="653"/>
      <c r="C6" s="653"/>
      <c r="D6" s="653"/>
      <c r="E6" s="653"/>
      <c r="F6" s="653"/>
      <c r="G6" s="653"/>
      <c r="H6" s="653"/>
      <c r="I6" s="653"/>
    </row>
    <row r="7" spans="1:11" x14ac:dyDescent="0.3">
      <c r="A7" s="653"/>
      <c r="B7" s="653"/>
      <c r="C7" s="653"/>
      <c r="D7" s="653"/>
      <c r="E7" s="653"/>
      <c r="F7" s="653"/>
      <c r="G7" s="653"/>
      <c r="H7" s="653"/>
      <c r="I7" s="653"/>
    </row>
    <row r="8" spans="1:11" x14ac:dyDescent="0.3">
      <c r="A8" s="653"/>
      <c r="B8" s="653"/>
      <c r="C8" s="653"/>
      <c r="D8" s="653"/>
      <c r="E8" s="653"/>
      <c r="F8" s="653"/>
      <c r="G8" s="653"/>
      <c r="H8" s="653"/>
      <c r="I8" s="653"/>
    </row>
    <row r="9" spans="1:11" x14ac:dyDescent="0.3">
      <c r="A9" t="s">
        <v>447</v>
      </c>
      <c r="D9" s="110"/>
      <c r="E9" s="110"/>
      <c r="F9" s="110"/>
      <c r="G9" s="110"/>
      <c r="H9" s="110"/>
      <c r="I9" s="110"/>
    </row>
    <row r="10" spans="1:11" x14ac:dyDescent="0.3">
      <c r="A10" t="s">
        <v>448</v>
      </c>
      <c r="D10" s="108">
        <f>'1.1.A. Iesniedzējs'!D13+'1.2.1.C. Partneris-1'!D13+'1.2.2.C. Partneris-2'!D13</f>
        <v>0</v>
      </c>
      <c r="E10" t="s">
        <v>449</v>
      </c>
    </row>
    <row r="11" spans="1:11" x14ac:dyDescent="0.3">
      <c r="A11" t="s">
        <v>450</v>
      </c>
      <c r="D11" s="108">
        <v>50</v>
      </c>
      <c r="E11" t="s">
        <v>451</v>
      </c>
    </row>
    <row r="12" spans="1:11" x14ac:dyDescent="0.3">
      <c r="A12" t="s">
        <v>452</v>
      </c>
      <c r="D12" s="107">
        <f>100/D11</f>
        <v>2</v>
      </c>
      <c r="E12" t="s">
        <v>134</v>
      </c>
    </row>
    <row r="13" spans="1:11" x14ac:dyDescent="0.3">
      <c r="A13" t="s">
        <v>453</v>
      </c>
      <c r="D13" s="106">
        <f>D10*D12/100</f>
        <v>0</v>
      </c>
      <c r="E13" t="s">
        <v>449</v>
      </c>
    </row>
    <row r="14" spans="1:11" x14ac:dyDescent="0.3">
      <c r="A14" t="s">
        <v>454</v>
      </c>
      <c r="D14" s="108">
        <v>30</v>
      </c>
      <c r="E14" t="s">
        <v>451</v>
      </c>
      <c r="K14" s="499"/>
    </row>
    <row r="15" spans="1:11" x14ac:dyDescent="0.3">
      <c r="A15" t="s">
        <v>455</v>
      </c>
      <c r="D15" s="108">
        <v>2</v>
      </c>
      <c r="E15" t="s">
        <v>451</v>
      </c>
    </row>
    <row r="16" spans="1:11" x14ac:dyDescent="0.3">
      <c r="A16" t="s">
        <v>456</v>
      </c>
      <c r="D16" s="106">
        <f>D13*(D14-D15)</f>
        <v>0</v>
      </c>
      <c r="E16" t="s">
        <v>449</v>
      </c>
    </row>
    <row r="17" spans="1:34" x14ac:dyDescent="0.3">
      <c r="A17" s="47" t="s">
        <v>457</v>
      </c>
      <c r="B17" s="47"/>
      <c r="C17" s="47"/>
      <c r="D17" s="109">
        <f>D10-D16</f>
        <v>0</v>
      </c>
      <c r="E17" s="47" t="s">
        <v>449</v>
      </c>
    </row>
    <row r="19" spans="1:34" x14ac:dyDescent="0.3">
      <c r="A19" s="653" t="s">
        <v>458</v>
      </c>
      <c r="B19" s="653"/>
      <c r="C19" s="653"/>
      <c r="D19" s="653"/>
      <c r="E19" s="653"/>
      <c r="F19" s="653"/>
      <c r="G19" s="653"/>
      <c r="H19" s="653"/>
      <c r="I19" s="653"/>
      <c r="K19" s="499"/>
    </row>
    <row r="20" spans="1:34" x14ac:dyDescent="0.3">
      <c r="A20" s="653"/>
      <c r="B20" s="653"/>
      <c r="C20" s="653"/>
      <c r="D20" s="653"/>
      <c r="E20" s="653"/>
      <c r="F20" s="653"/>
      <c r="G20" s="653"/>
      <c r="H20" s="653"/>
      <c r="I20" s="653"/>
    </row>
    <row r="21" spans="1:34" x14ac:dyDescent="0.3">
      <c r="A21" s="653"/>
      <c r="B21" s="653"/>
      <c r="C21" s="653"/>
      <c r="D21" s="653"/>
      <c r="E21" s="653"/>
      <c r="F21" s="653"/>
      <c r="G21" s="653"/>
      <c r="H21" s="653"/>
      <c r="I21" s="653"/>
    </row>
    <row r="22" spans="1:34" x14ac:dyDescent="0.3">
      <c r="A22" s="653"/>
      <c r="B22" s="653"/>
      <c r="C22" s="653"/>
      <c r="D22" s="653"/>
      <c r="E22" s="653"/>
      <c r="F22" s="653"/>
      <c r="G22" s="653"/>
      <c r="H22" s="653"/>
      <c r="I22" s="653"/>
    </row>
    <row r="23" spans="1:34" x14ac:dyDescent="0.3">
      <c r="A23" s="653"/>
      <c r="B23" s="653"/>
      <c r="C23" s="653"/>
      <c r="D23" s="653"/>
      <c r="E23" s="653"/>
      <c r="F23" s="653"/>
      <c r="G23" s="653"/>
      <c r="H23" s="653"/>
      <c r="I23" s="653"/>
    </row>
    <row r="24" spans="1:34" ht="15.9" customHeight="1" x14ac:dyDescent="0.3">
      <c r="A24" t="s">
        <v>447</v>
      </c>
      <c r="C24" s="500"/>
      <c r="D24" s="110"/>
      <c r="E24" s="110"/>
      <c r="F24" s="110"/>
      <c r="G24" s="110"/>
      <c r="H24" s="110"/>
      <c r="I24" s="110"/>
    </row>
    <row r="25" spans="1:34" x14ac:dyDescent="0.3">
      <c r="A25" t="s">
        <v>450</v>
      </c>
      <c r="D25" s="108">
        <v>30</v>
      </c>
      <c r="E25" t="s">
        <v>451</v>
      </c>
    </row>
    <row r="26" spans="1:34" x14ac:dyDescent="0.3">
      <c r="A26" t="s">
        <v>454</v>
      </c>
      <c r="D26" s="108">
        <v>15</v>
      </c>
      <c r="E26" t="s">
        <v>451</v>
      </c>
    </row>
    <row r="27" spans="1:34" x14ac:dyDescent="0.3">
      <c r="A27" t="s">
        <v>189</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x14ac:dyDescent="0.3">
      <c r="A28" t="s">
        <v>459</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3">
      <c r="A29" t="s">
        <v>460</v>
      </c>
      <c r="E29" s="110"/>
      <c r="F29" s="110"/>
      <c r="G29" s="110"/>
      <c r="H29" s="110"/>
      <c r="I29" s="110"/>
      <c r="J29" s="110"/>
      <c r="K29" s="110"/>
      <c r="L29" s="110"/>
      <c r="M29" s="110"/>
      <c r="N29" s="110"/>
      <c r="O29" s="110"/>
      <c r="P29" s="110"/>
      <c r="Q29" s="110"/>
      <c r="R29" s="110"/>
      <c r="S29" s="110"/>
      <c r="T29" s="110">
        <f>'3. DL invest.n.pl.AR pr.'!T10+'3. DL invest.n.pl.AR pr.'!T18</f>
        <v>0</v>
      </c>
      <c r="U29" s="110">
        <f>T29</f>
        <v>0</v>
      </c>
      <c r="V29" s="110">
        <f t="shared" ref="V29:AH29" si="0">U29</f>
        <v>0</v>
      </c>
      <c r="W29" s="110">
        <f t="shared" si="0"/>
        <v>0</v>
      </c>
      <c r="X29" s="110">
        <f t="shared" si="0"/>
        <v>0</v>
      </c>
      <c r="Y29" s="110">
        <f t="shared" si="0"/>
        <v>0</v>
      </c>
      <c r="Z29" s="110">
        <f t="shared" si="0"/>
        <v>0</v>
      </c>
      <c r="AA29" s="110">
        <f t="shared" si="0"/>
        <v>0</v>
      </c>
      <c r="AB29" s="110">
        <f t="shared" si="0"/>
        <v>0</v>
      </c>
      <c r="AC29" s="110">
        <f t="shared" si="0"/>
        <v>0</v>
      </c>
      <c r="AD29" s="110">
        <f t="shared" si="0"/>
        <v>0</v>
      </c>
      <c r="AE29" s="110">
        <f t="shared" si="0"/>
        <v>0</v>
      </c>
      <c r="AF29" s="110">
        <f t="shared" si="0"/>
        <v>0</v>
      </c>
      <c r="AG29" s="110">
        <f t="shared" si="0"/>
        <v>0</v>
      </c>
      <c r="AH29" s="110">
        <f t="shared" si="0"/>
        <v>0</v>
      </c>
    </row>
    <row r="30" spans="1:34" x14ac:dyDescent="0.3">
      <c r="A30" s="47" t="s">
        <v>457</v>
      </c>
      <c r="D30" s="501">
        <f>NPV(4%,E29:AH29)</f>
        <v>0</v>
      </c>
      <c r="E30" s="47" t="s">
        <v>449</v>
      </c>
    </row>
    <row r="32" spans="1:34" ht="21" x14ac:dyDescent="0.4">
      <c r="A32" s="105" t="s">
        <v>461</v>
      </c>
    </row>
    <row r="33" spans="1:54" x14ac:dyDescent="0.3">
      <c r="A33" t="s">
        <v>462</v>
      </c>
      <c r="D33" s="111">
        <f>'4.DL Finansiālā ilgtspēja'!AI9</f>
        <v>0</v>
      </c>
      <c r="E33" t="s">
        <v>449</v>
      </c>
    </row>
    <row r="34" spans="1:54" x14ac:dyDescent="0.3">
      <c r="A34" t="s">
        <v>463</v>
      </c>
      <c r="D34" s="111">
        <f>'4.DL Finansiālā ilgtspēja'!$E$9</f>
        <v>0</v>
      </c>
      <c r="E34" s="111">
        <f>'4.DL Finansiālā ilgtspēja'!$F$9</f>
        <v>0</v>
      </c>
      <c r="F34" s="111">
        <f>'4.DL Finansiālā ilgtspēja'!$G$9</f>
        <v>0</v>
      </c>
      <c r="G34" s="111">
        <f>'4.DL Finansiālā ilgtspēja'!$H$9</f>
        <v>0</v>
      </c>
    </row>
    <row r="35" spans="1:54" x14ac:dyDescent="0.3">
      <c r="A35" t="s">
        <v>464</v>
      </c>
      <c r="D35" s="110">
        <v>10</v>
      </c>
      <c r="E35" t="s">
        <v>451</v>
      </c>
    </row>
    <row r="36" spans="1:54" x14ac:dyDescent="0.3">
      <c r="A36" t="s">
        <v>465</v>
      </c>
      <c r="D36" s="112">
        <v>3.5000000000000003E-2</v>
      </c>
      <c r="F36" s="113" t="s">
        <v>466</v>
      </c>
    </row>
    <row r="38" spans="1:54" x14ac:dyDescent="0.3">
      <c r="A38" t="s">
        <v>467</v>
      </c>
      <c r="E38">
        <v>1</v>
      </c>
      <c r="F38">
        <f>IF(E38&lt;$D$35,E38+1,"")</f>
        <v>2</v>
      </c>
      <c r="G38">
        <f t="shared" ref="G38:AR38" si="1">IF(F38&lt;$D$35,F38+1,"")</f>
        <v>3</v>
      </c>
      <c r="H38">
        <f t="shared" si="1"/>
        <v>4</v>
      </c>
      <c r="I38">
        <f t="shared" si="1"/>
        <v>5</v>
      </c>
      <c r="J38">
        <f t="shared" si="1"/>
        <v>6</v>
      </c>
      <c r="K38">
        <f t="shared" si="1"/>
        <v>7</v>
      </c>
      <c r="L38">
        <f t="shared" si="1"/>
        <v>8</v>
      </c>
      <c r="M38">
        <f t="shared" si="1"/>
        <v>9</v>
      </c>
      <c r="N38">
        <f t="shared" si="1"/>
        <v>10</v>
      </c>
      <c r="O38" t="str">
        <f t="shared" si="1"/>
        <v/>
      </c>
      <c r="P38" t="str">
        <f t="shared" si="1"/>
        <v/>
      </c>
      <c r="Q38" t="str">
        <f t="shared" si="1"/>
        <v/>
      </c>
      <c r="R38" t="str">
        <f t="shared" si="1"/>
        <v/>
      </c>
      <c r="S38" t="str">
        <f t="shared" si="1"/>
        <v/>
      </c>
      <c r="T38" t="str">
        <f t="shared" si="1"/>
        <v/>
      </c>
      <c r="U38" t="str">
        <f t="shared" si="1"/>
        <v/>
      </c>
      <c r="V38" t="str">
        <f t="shared" si="1"/>
        <v/>
      </c>
      <c r="W38" t="str">
        <f t="shared" si="1"/>
        <v/>
      </c>
      <c r="X38" t="str">
        <f t="shared" si="1"/>
        <v/>
      </c>
      <c r="Y38" t="str">
        <f t="shared" si="1"/>
        <v/>
      </c>
      <c r="Z38" t="str">
        <f t="shared" si="1"/>
        <v/>
      </c>
      <c r="AA38" t="str">
        <f t="shared" si="1"/>
        <v/>
      </c>
      <c r="AB38" t="str">
        <f t="shared" si="1"/>
        <v/>
      </c>
      <c r="AC38" t="str">
        <f t="shared" si="1"/>
        <v/>
      </c>
      <c r="AD38" t="str">
        <f t="shared" si="1"/>
        <v/>
      </c>
      <c r="AE38" t="str">
        <f t="shared" si="1"/>
        <v/>
      </c>
      <c r="AF38" t="str">
        <f t="shared" si="1"/>
        <v/>
      </c>
      <c r="AG38" t="str">
        <f t="shared" si="1"/>
        <v/>
      </c>
      <c r="AH38" t="str">
        <f t="shared" si="1"/>
        <v/>
      </c>
      <c r="AI38" t="str">
        <f t="shared" si="1"/>
        <v/>
      </c>
      <c r="AJ38" t="str">
        <f t="shared" si="1"/>
        <v/>
      </c>
      <c r="AK38" t="str">
        <f t="shared" si="1"/>
        <v/>
      </c>
      <c r="AL38" t="str">
        <f t="shared" si="1"/>
        <v/>
      </c>
      <c r="AM38" t="str">
        <f t="shared" si="1"/>
        <v/>
      </c>
      <c r="AN38" t="str">
        <f t="shared" si="1"/>
        <v/>
      </c>
      <c r="AO38" t="str">
        <f t="shared" si="1"/>
        <v/>
      </c>
      <c r="AP38" t="str">
        <f t="shared" si="1"/>
        <v/>
      </c>
      <c r="AQ38" t="str">
        <f t="shared" si="1"/>
        <v/>
      </c>
      <c r="AR38" t="str">
        <f t="shared" si="1"/>
        <v/>
      </c>
    </row>
    <row r="39" spans="1:54" x14ac:dyDescent="0.3">
      <c r="A39" t="s">
        <v>468</v>
      </c>
      <c r="E39" s="114">
        <f>D34</f>
        <v>0</v>
      </c>
      <c r="F39" s="114">
        <f>IF((E39-E40)&gt;=E40,E39+E34-E40,0)</f>
        <v>0</v>
      </c>
      <c r="G39" s="114">
        <f>IF((F39-F40)&gt;=F40,F39+F34-F40,0)</f>
        <v>0</v>
      </c>
      <c r="H39" s="114">
        <f>IF((G39-G40)&gt;=G40,G39+G34-G40,0)</f>
        <v>0</v>
      </c>
      <c r="I39" s="114">
        <f>IF((H39-H40)&gt;=H40,H39-H40,0)</f>
        <v>0</v>
      </c>
      <c r="J39" s="114">
        <f>IF((I39-I40)&gt;=0.01,I39-I40,0)</f>
        <v>0</v>
      </c>
      <c r="K39" s="114">
        <f t="shared" ref="K39:BB39" si="2">IF((J39-J40)&gt;=0.01,J39-J40,0)</f>
        <v>0</v>
      </c>
      <c r="L39" s="114">
        <f t="shared" si="2"/>
        <v>0</v>
      </c>
      <c r="M39" s="114">
        <f t="shared" si="2"/>
        <v>0</v>
      </c>
      <c r="N39" s="114">
        <f t="shared" si="2"/>
        <v>0</v>
      </c>
      <c r="O39" s="114">
        <f t="shared" si="2"/>
        <v>0</v>
      </c>
      <c r="P39" s="114">
        <f t="shared" si="2"/>
        <v>0</v>
      </c>
      <c r="Q39" s="114">
        <f t="shared" si="2"/>
        <v>0</v>
      </c>
      <c r="R39" s="114">
        <f t="shared" si="2"/>
        <v>0</v>
      </c>
      <c r="S39" s="114">
        <f t="shared" si="2"/>
        <v>0</v>
      </c>
      <c r="T39" s="114">
        <f t="shared" si="2"/>
        <v>0</v>
      </c>
      <c r="U39" s="114">
        <f t="shared" si="2"/>
        <v>0</v>
      </c>
      <c r="V39" s="114">
        <f t="shared" si="2"/>
        <v>0</v>
      </c>
      <c r="W39" s="114">
        <f t="shared" si="2"/>
        <v>0</v>
      </c>
      <c r="X39" s="114">
        <f t="shared" si="2"/>
        <v>0</v>
      </c>
      <c r="Y39" s="114">
        <f t="shared" si="2"/>
        <v>0</v>
      </c>
      <c r="Z39" s="114">
        <f t="shared" si="2"/>
        <v>0</v>
      </c>
      <c r="AA39" s="114">
        <f t="shared" si="2"/>
        <v>0</v>
      </c>
      <c r="AB39" s="114">
        <f t="shared" si="2"/>
        <v>0</v>
      </c>
      <c r="AC39" s="114">
        <f t="shared" si="2"/>
        <v>0</v>
      </c>
      <c r="AD39" s="114">
        <f t="shared" si="2"/>
        <v>0</v>
      </c>
      <c r="AE39" s="114">
        <f t="shared" si="2"/>
        <v>0</v>
      </c>
      <c r="AF39" s="114">
        <f t="shared" si="2"/>
        <v>0</v>
      </c>
      <c r="AG39" s="114">
        <f t="shared" si="2"/>
        <v>0</v>
      </c>
      <c r="AH39" s="114">
        <f t="shared" si="2"/>
        <v>0</v>
      </c>
      <c r="AI39" s="114">
        <f t="shared" si="2"/>
        <v>0</v>
      </c>
      <c r="AJ39" s="114">
        <f t="shared" si="2"/>
        <v>0</v>
      </c>
      <c r="AK39" s="114">
        <f t="shared" si="2"/>
        <v>0</v>
      </c>
      <c r="AL39" s="114">
        <f t="shared" si="2"/>
        <v>0</v>
      </c>
      <c r="AM39" s="114">
        <f t="shared" si="2"/>
        <v>0</v>
      </c>
      <c r="AN39" s="114">
        <f t="shared" si="2"/>
        <v>0</v>
      </c>
      <c r="AO39" s="114">
        <f t="shared" si="2"/>
        <v>0</v>
      </c>
      <c r="AP39" s="114">
        <f t="shared" si="2"/>
        <v>0</v>
      </c>
      <c r="AQ39" s="114">
        <f t="shared" si="2"/>
        <v>0</v>
      </c>
      <c r="AR39" s="114">
        <f t="shared" si="2"/>
        <v>0</v>
      </c>
      <c r="AS39" s="114">
        <f t="shared" si="2"/>
        <v>0</v>
      </c>
      <c r="AT39" s="114">
        <f t="shared" si="2"/>
        <v>0</v>
      </c>
      <c r="AU39" s="114">
        <f t="shared" si="2"/>
        <v>0</v>
      </c>
      <c r="AV39" s="114">
        <f t="shared" si="2"/>
        <v>0</v>
      </c>
      <c r="AW39" s="114">
        <f t="shared" si="2"/>
        <v>0</v>
      </c>
      <c r="AX39" s="114">
        <f t="shared" si="2"/>
        <v>0</v>
      </c>
      <c r="AY39" s="114">
        <f t="shared" si="2"/>
        <v>0</v>
      </c>
      <c r="AZ39" s="114">
        <f t="shared" si="2"/>
        <v>0</v>
      </c>
      <c r="BA39" s="114">
        <f t="shared" si="2"/>
        <v>0</v>
      </c>
      <c r="BB39" s="114">
        <f t="shared" si="2"/>
        <v>0</v>
      </c>
    </row>
    <row r="40" spans="1:54" x14ac:dyDescent="0.3">
      <c r="A40" t="s">
        <v>469</v>
      </c>
      <c r="E40" s="114">
        <f>E39/D35</f>
        <v>0</v>
      </c>
      <c r="F40" s="114">
        <f>IF(F39&gt;0,E40+E34/(D35-1),0)</f>
        <v>0</v>
      </c>
      <c r="G40" s="114">
        <f>IF(G39&gt;0,F40+F34/(D35-2),0)</f>
        <v>0</v>
      </c>
      <c r="H40" s="114">
        <f>IF(H39&gt;0,G40+G34/(D35-3),0)</f>
        <v>0</v>
      </c>
      <c r="I40" s="114">
        <f t="shared" ref="I40:BB40" si="3">IF(I39&gt;0,H40,0)</f>
        <v>0</v>
      </c>
      <c r="J40" s="114">
        <f t="shared" si="3"/>
        <v>0</v>
      </c>
      <c r="K40" s="114">
        <f t="shared" si="3"/>
        <v>0</v>
      </c>
      <c r="L40" s="114">
        <f t="shared" si="3"/>
        <v>0</v>
      </c>
      <c r="M40" s="114">
        <f t="shared" si="3"/>
        <v>0</v>
      </c>
      <c r="N40" s="114">
        <f t="shared" si="3"/>
        <v>0</v>
      </c>
      <c r="O40" s="114">
        <f t="shared" si="3"/>
        <v>0</v>
      </c>
      <c r="P40" s="114">
        <f t="shared" si="3"/>
        <v>0</v>
      </c>
      <c r="Q40" s="114">
        <f t="shared" si="3"/>
        <v>0</v>
      </c>
      <c r="R40" s="114">
        <f t="shared" si="3"/>
        <v>0</v>
      </c>
      <c r="S40" s="114">
        <f t="shared" si="3"/>
        <v>0</v>
      </c>
      <c r="T40" s="114">
        <f t="shared" si="3"/>
        <v>0</v>
      </c>
      <c r="U40" s="114">
        <f t="shared" si="3"/>
        <v>0</v>
      </c>
      <c r="V40" s="114">
        <f t="shared" si="3"/>
        <v>0</v>
      </c>
      <c r="W40" s="114">
        <f t="shared" si="3"/>
        <v>0</v>
      </c>
      <c r="X40" s="114">
        <f t="shared" si="3"/>
        <v>0</v>
      </c>
      <c r="Y40" s="114">
        <f t="shared" si="3"/>
        <v>0</v>
      </c>
      <c r="Z40" s="114">
        <f t="shared" si="3"/>
        <v>0</v>
      </c>
      <c r="AA40" s="114">
        <f t="shared" si="3"/>
        <v>0</v>
      </c>
      <c r="AB40" s="114">
        <f t="shared" si="3"/>
        <v>0</v>
      </c>
      <c r="AC40" s="114">
        <f t="shared" si="3"/>
        <v>0</v>
      </c>
      <c r="AD40" s="114">
        <f t="shared" si="3"/>
        <v>0</v>
      </c>
      <c r="AE40" s="114">
        <f t="shared" si="3"/>
        <v>0</v>
      </c>
      <c r="AF40" s="114">
        <f t="shared" si="3"/>
        <v>0</v>
      </c>
      <c r="AG40" s="114">
        <f t="shared" si="3"/>
        <v>0</v>
      </c>
      <c r="AH40" s="114">
        <f t="shared" si="3"/>
        <v>0</v>
      </c>
      <c r="AI40" s="114">
        <f t="shared" si="3"/>
        <v>0</v>
      </c>
      <c r="AJ40" s="114">
        <f t="shared" si="3"/>
        <v>0</v>
      </c>
      <c r="AK40" s="114">
        <f t="shared" si="3"/>
        <v>0</v>
      </c>
      <c r="AL40" s="114">
        <f t="shared" si="3"/>
        <v>0</v>
      </c>
      <c r="AM40" s="114">
        <f t="shared" si="3"/>
        <v>0</v>
      </c>
      <c r="AN40" s="114">
        <f t="shared" si="3"/>
        <v>0</v>
      </c>
      <c r="AO40" s="114">
        <f t="shared" si="3"/>
        <v>0</v>
      </c>
      <c r="AP40" s="114">
        <f t="shared" si="3"/>
        <v>0</v>
      </c>
      <c r="AQ40" s="114">
        <f t="shared" si="3"/>
        <v>0</v>
      </c>
      <c r="AR40" s="114">
        <f t="shared" si="3"/>
        <v>0</v>
      </c>
      <c r="AS40" s="114">
        <f t="shared" si="3"/>
        <v>0</v>
      </c>
      <c r="AT40" s="114">
        <f t="shared" si="3"/>
        <v>0</v>
      </c>
      <c r="AU40" s="114">
        <f t="shared" si="3"/>
        <v>0</v>
      </c>
      <c r="AV40" s="114">
        <f t="shared" si="3"/>
        <v>0</v>
      </c>
      <c r="AW40" s="114">
        <f t="shared" si="3"/>
        <v>0</v>
      </c>
      <c r="AX40" s="114">
        <f t="shared" si="3"/>
        <v>0</v>
      </c>
      <c r="AY40" s="114">
        <f t="shared" si="3"/>
        <v>0</v>
      </c>
      <c r="AZ40" s="114">
        <f t="shared" si="3"/>
        <v>0</v>
      </c>
      <c r="BA40" s="114">
        <f t="shared" si="3"/>
        <v>0</v>
      </c>
      <c r="BB40" s="114">
        <f t="shared" si="3"/>
        <v>0</v>
      </c>
    </row>
    <row r="41" spans="1:54" x14ac:dyDescent="0.3">
      <c r="A41" t="s">
        <v>470</v>
      </c>
      <c r="E41" s="114">
        <f>$D$36*E39</f>
        <v>0</v>
      </c>
      <c r="F41" s="114">
        <f t="shared" ref="F41:BB41" si="4">$D$36*F39</f>
        <v>0</v>
      </c>
      <c r="G41" s="114">
        <f t="shared" si="4"/>
        <v>0</v>
      </c>
      <c r="H41" s="114">
        <f>$D$36*H39</f>
        <v>0</v>
      </c>
      <c r="I41" s="114">
        <f t="shared" si="4"/>
        <v>0</v>
      </c>
      <c r="J41" s="114">
        <f t="shared" si="4"/>
        <v>0</v>
      </c>
      <c r="K41" s="114">
        <f t="shared" si="4"/>
        <v>0</v>
      </c>
      <c r="L41" s="114">
        <f t="shared" si="4"/>
        <v>0</v>
      </c>
      <c r="M41" s="114">
        <f t="shared" si="4"/>
        <v>0</v>
      </c>
      <c r="N41" s="114">
        <f t="shared" si="4"/>
        <v>0</v>
      </c>
      <c r="O41" s="114">
        <f t="shared" si="4"/>
        <v>0</v>
      </c>
      <c r="P41" s="114">
        <f t="shared" si="4"/>
        <v>0</v>
      </c>
      <c r="Q41" s="114">
        <f t="shared" si="4"/>
        <v>0</v>
      </c>
      <c r="R41" s="114">
        <f t="shared" si="4"/>
        <v>0</v>
      </c>
      <c r="S41" s="114">
        <f t="shared" si="4"/>
        <v>0</v>
      </c>
      <c r="T41" s="114">
        <f t="shared" si="4"/>
        <v>0</v>
      </c>
      <c r="U41" s="114">
        <f t="shared" si="4"/>
        <v>0</v>
      </c>
      <c r="V41" s="114">
        <f t="shared" si="4"/>
        <v>0</v>
      </c>
      <c r="W41" s="114">
        <f t="shared" si="4"/>
        <v>0</v>
      </c>
      <c r="X41" s="114">
        <f t="shared" si="4"/>
        <v>0</v>
      </c>
      <c r="Y41" s="114">
        <f t="shared" si="4"/>
        <v>0</v>
      </c>
      <c r="Z41" s="114">
        <f t="shared" si="4"/>
        <v>0</v>
      </c>
      <c r="AA41" s="114">
        <f t="shared" si="4"/>
        <v>0</v>
      </c>
      <c r="AB41" s="114">
        <f t="shared" si="4"/>
        <v>0</v>
      </c>
      <c r="AC41" s="114">
        <f t="shared" si="4"/>
        <v>0</v>
      </c>
      <c r="AD41" s="114">
        <f t="shared" si="4"/>
        <v>0</v>
      </c>
      <c r="AE41" s="114">
        <f t="shared" si="4"/>
        <v>0</v>
      </c>
      <c r="AF41" s="114">
        <f t="shared" si="4"/>
        <v>0</v>
      </c>
      <c r="AG41" s="114">
        <f t="shared" si="4"/>
        <v>0</v>
      </c>
      <c r="AH41" s="114">
        <f t="shared" si="4"/>
        <v>0</v>
      </c>
      <c r="AI41" s="114">
        <f t="shared" si="4"/>
        <v>0</v>
      </c>
      <c r="AJ41" s="114">
        <f t="shared" si="4"/>
        <v>0</v>
      </c>
      <c r="AK41" s="114">
        <f t="shared" si="4"/>
        <v>0</v>
      </c>
      <c r="AL41" s="114">
        <f t="shared" si="4"/>
        <v>0</v>
      </c>
      <c r="AM41" s="114">
        <f t="shared" si="4"/>
        <v>0</v>
      </c>
      <c r="AN41" s="114">
        <f t="shared" si="4"/>
        <v>0</v>
      </c>
      <c r="AO41" s="114">
        <f t="shared" si="4"/>
        <v>0</v>
      </c>
      <c r="AP41" s="114">
        <f t="shared" si="4"/>
        <v>0</v>
      </c>
      <c r="AQ41" s="114">
        <f t="shared" si="4"/>
        <v>0</v>
      </c>
      <c r="AR41" s="114">
        <f t="shared" si="4"/>
        <v>0</v>
      </c>
      <c r="AS41" s="114">
        <f t="shared" si="4"/>
        <v>0</v>
      </c>
      <c r="AT41" s="114">
        <f t="shared" si="4"/>
        <v>0</v>
      </c>
      <c r="AU41" s="114">
        <f t="shared" si="4"/>
        <v>0</v>
      </c>
      <c r="AV41" s="114">
        <f t="shared" si="4"/>
        <v>0</v>
      </c>
      <c r="AW41" s="114">
        <f t="shared" si="4"/>
        <v>0</v>
      </c>
      <c r="AX41" s="114">
        <f t="shared" si="4"/>
        <v>0</v>
      </c>
      <c r="AY41" s="114">
        <f t="shared" si="4"/>
        <v>0</v>
      </c>
      <c r="AZ41" s="114">
        <f t="shared" si="4"/>
        <v>0</v>
      </c>
      <c r="BA41" s="114">
        <f t="shared" si="4"/>
        <v>0</v>
      </c>
      <c r="BB41" s="114">
        <f t="shared" si="4"/>
        <v>0</v>
      </c>
    </row>
    <row r="42" spans="1:54" x14ac:dyDescent="0.3">
      <c r="A42" t="s">
        <v>471</v>
      </c>
      <c r="E42" s="114">
        <f>E40+E41</f>
        <v>0</v>
      </c>
      <c r="F42" s="114">
        <f t="shared" ref="F42:BB42" si="5">F40+F41</f>
        <v>0</v>
      </c>
      <c r="G42" s="114">
        <f t="shared" si="5"/>
        <v>0</v>
      </c>
      <c r="H42" s="114">
        <f t="shared" si="5"/>
        <v>0</v>
      </c>
      <c r="I42" s="114">
        <f t="shared" si="5"/>
        <v>0</v>
      </c>
      <c r="J42" s="114">
        <f t="shared" si="5"/>
        <v>0</v>
      </c>
      <c r="K42" s="114">
        <f t="shared" si="5"/>
        <v>0</v>
      </c>
      <c r="L42" s="114">
        <f t="shared" si="5"/>
        <v>0</v>
      </c>
      <c r="M42" s="114">
        <f t="shared" si="5"/>
        <v>0</v>
      </c>
      <c r="N42" s="114">
        <f t="shared" si="5"/>
        <v>0</v>
      </c>
      <c r="O42" s="114">
        <f t="shared" si="5"/>
        <v>0</v>
      </c>
      <c r="P42" s="114">
        <f t="shared" si="5"/>
        <v>0</v>
      </c>
      <c r="Q42" s="114">
        <f t="shared" si="5"/>
        <v>0</v>
      </c>
      <c r="R42" s="114">
        <f t="shared" si="5"/>
        <v>0</v>
      </c>
      <c r="S42" s="114">
        <f t="shared" si="5"/>
        <v>0</v>
      </c>
      <c r="T42" s="114">
        <f t="shared" si="5"/>
        <v>0</v>
      </c>
      <c r="U42" s="114">
        <f t="shared" si="5"/>
        <v>0</v>
      </c>
      <c r="V42" s="114">
        <f t="shared" si="5"/>
        <v>0</v>
      </c>
      <c r="W42" s="114">
        <f t="shared" si="5"/>
        <v>0</v>
      </c>
      <c r="X42" s="114">
        <f t="shared" si="5"/>
        <v>0</v>
      </c>
      <c r="Y42" s="114">
        <f t="shared" si="5"/>
        <v>0</v>
      </c>
      <c r="Z42" s="114">
        <f t="shared" si="5"/>
        <v>0</v>
      </c>
      <c r="AA42" s="114">
        <f t="shared" si="5"/>
        <v>0</v>
      </c>
      <c r="AB42" s="114">
        <f t="shared" si="5"/>
        <v>0</v>
      </c>
      <c r="AC42" s="114">
        <f t="shared" si="5"/>
        <v>0</v>
      </c>
      <c r="AD42" s="114">
        <f t="shared" si="5"/>
        <v>0</v>
      </c>
      <c r="AE42" s="114">
        <f t="shared" si="5"/>
        <v>0</v>
      </c>
      <c r="AF42" s="114">
        <f t="shared" si="5"/>
        <v>0</v>
      </c>
      <c r="AG42" s="114">
        <f t="shared" si="5"/>
        <v>0</v>
      </c>
      <c r="AH42" s="114">
        <f t="shared" si="5"/>
        <v>0</v>
      </c>
      <c r="AI42" s="114">
        <f t="shared" si="5"/>
        <v>0</v>
      </c>
      <c r="AJ42" s="114">
        <f t="shared" si="5"/>
        <v>0</v>
      </c>
      <c r="AK42" s="114">
        <f t="shared" si="5"/>
        <v>0</v>
      </c>
      <c r="AL42" s="114">
        <f t="shared" si="5"/>
        <v>0</v>
      </c>
      <c r="AM42" s="114">
        <f t="shared" si="5"/>
        <v>0</v>
      </c>
      <c r="AN42" s="114">
        <f t="shared" si="5"/>
        <v>0</v>
      </c>
      <c r="AO42" s="114">
        <f t="shared" si="5"/>
        <v>0</v>
      </c>
      <c r="AP42" s="114">
        <f t="shared" si="5"/>
        <v>0</v>
      </c>
      <c r="AQ42" s="114">
        <f t="shared" si="5"/>
        <v>0</v>
      </c>
      <c r="AR42" s="114">
        <f t="shared" si="5"/>
        <v>0</v>
      </c>
      <c r="AS42" s="114">
        <f t="shared" si="5"/>
        <v>0</v>
      </c>
      <c r="AT42" s="114">
        <f t="shared" si="5"/>
        <v>0</v>
      </c>
      <c r="AU42" s="114">
        <f t="shared" si="5"/>
        <v>0</v>
      </c>
      <c r="AV42" s="114">
        <f t="shared" si="5"/>
        <v>0</v>
      </c>
      <c r="AW42" s="114">
        <f t="shared" si="5"/>
        <v>0</v>
      </c>
      <c r="AX42" s="114">
        <f t="shared" si="5"/>
        <v>0</v>
      </c>
      <c r="AY42" s="114">
        <f t="shared" si="5"/>
        <v>0</v>
      </c>
      <c r="AZ42" s="114">
        <f t="shared" si="5"/>
        <v>0</v>
      </c>
      <c r="BA42" s="114">
        <f t="shared" si="5"/>
        <v>0</v>
      </c>
      <c r="BB42" s="114">
        <f t="shared" si="5"/>
        <v>0</v>
      </c>
    </row>
    <row r="44" spans="1:54" x14ac:dyDescent="0.3">
      <c r="A44" t="s">
        <v>462</v>
      </c>
      <c r="D44" s="111"/>
      <c r="E44" t="s">
        <v>449</v>
      </c>
    </row>
    <row r="45" spans="1:54" x14ac:dyDescent="0.3">
      <c r="A45" t="s">
        <v>463</v>
      </c>
      <c r="D45" s="111"/>
      <c r="E45" s="111"/>
      <c r="F45" s="111"/>
      <c r="G45" s="111"/>
    </row>
    <row r="46" spans="1:54" x14ac:dyDescent="0.3">
      <c r="A46" t="s">
        <v>464</v>
      </c>
      <c r="D46" s="110">
        <v>10</v>
      </c>
      <c r="E46" t="s">
        <v>451</v>
      </c>
    </row>
    <row r="47" spans="1:54" x14ac:dyDescent="0.3">
      <c r="A47" t="s">
        <v>465</v>
      </c>
      <c r="D47" s="112">
        <v>3.5000000000000003E-2</v>
      </c>
      <c r="F47" s="113" t="s">
        <v>466</v>
      </c>
    </row>
    <row r="49" spans="1:54" x14ac:dyDescent="0.3">
      <c r="A49" t="s">
        <v>467</v>
      </c>
      <c r="E49">
        <v>1</v>
      </c>
      <c r="F49">
        <f>IF(E49&lt;$D$46,E49+1,"")</f>
        <v>2</v>
      </c>
      <c r="G49">
        <f t="shared" ref="G49:BA49" si="6">IF(F49&lt;$D$46,F49+1,"")</f>
        <v>3</v>
      </c>
      <c r="H49">
        <f t="shared" si="6"/>
        <v>4</v>
      </c>
      <c r="I49">
        <f t="shared" si="6"/>
        <v>5</v>
      </c>
      <c r="J49">
        <f t="shared" si="6"/>
        <v>6</v>
      </c>
      <c r="K49">
        <f t="shared" si="6"/>
        <v>7</v>
      </c>
      <c r="L49">
        <f t="shared" si="6"/>
        <v>8</v>
      </c>
      <c r="M49">
        <f t="shared" si="6"/>
        <v>9</v>
      </c>
      <c r="N49">
        <f t="shared" si="6"/>
        <v>10</v>
      </c>
      <c r="O49" t="str">
        <f t="shared" si="6"/>
        <v/>
      </c>
      <c r="P49" t="str">
        <f t="shared" si="6"/>
        <v/>
      </c>
      <c r="Q49" t="str">
        <f t="shared" si="6"/>
        <v/>
      </c>
      <c r="R49" t="str">
        <f t="shared" si="6"/>
        <v/>
      </c>
      <c r="S49" t="str">
        <f t="shared" si="6"/>
        <v/>
      </c>
      <c r="T49" t="str">
        <f t="shared" si="6"/>
        <v/>
      </c>
      <c r="U49" t="str">
        <f t="shared" si="6"/>
        <v/>
      </c>
      <c r="V49" t="str">
        <f t="shared" si="6"/>
        <v/>
      </c>
      <c r="W49" t="str">
        <f t="shared" si="6"/>
        <v/>
      </c>
      <c r="X49" t="str">
        <f t="shared" si="6"/>
        <v/>
      </c>
      <c r="Y49" t="str">
        <f t="shared" si="6"/>
        <v/>
      </c>
      <c r="Z49" t="str">
        <f t="shared" si="6"/>
        <v/>
      </c>
      <c r="AA49" t="str">
        <f t="shared" si="6"/>
        <v/>
      </c>
      <c r="AB49" t="str">
        <f t="shared" si="6"/>
        <v/>
      </c>
      <c r="AC49" t="str">
        <f t="shared" si="6"/>
        <v/>
      </c>
      <c r="AD49" t="str">
        <f t="shared" si="6"/>
        <v/>
      </c>
      <c r="AE49" t="str">
        <f t="shared" si="6"/>
        <v/>
      </c>
      <c r="AF49" t="str">
        <f t="shared" si="6"/>
        <v/>
      </c>
      <c r="AG49" t="str">
        <f t="shared" si="6"/>
        <v/>
      </c>
      <c r="AH49" t="str">
        <f t="shared" si="6"/>
        <v/>
      </c>
      <c r="AI49" t="str">
        <f t="shared" si="6"/>
        <v/>
      </c>
      <c r="AJ49" t="str">
        <f t="shared" si="6"/>
        <v/>
      </c>
      <c r="AK49" t="str">
        <f t="shared" si="6"/>
        <v/>
      </c>
      <c r="AL49" t="str">
        <f t="shared" si="6"/>
        <v/>
      </c>
      <c r="AM49" t="str">
        <f t="shared" si="6"/>
        <v/>
      </c>
      <c r="AN49" t="str">
        <f t="shared" si="6"/>
        <v/>
      </c>
      <c r="AO49" t="str">
        <f t="shared" si="6"/>
        <v/>
      </c>
      <c r="AP49" t="str">
        <f t="shared" si="6"/>
        <v/>
      </c>
      <c r="AQ49" t="str">
        <f t="shared" si="6"/>
        <v/>
      </c>
      <c r="AR49" t="str">
        <f t="shared" si="6"/>
        <v/>
      </c>
      <c r="AS49" t="str">
        <f t="shared" si="6"/>
        <v/>
      </c>
      <c r="AT49" t="str">
        <f t="shared" si="6"/>
        <v/>
      </c>
      <c r="AU49" t="str">
        <f t="shared" si="6"/>
        <v/>
      </c>
      <c r="AV49" t="str">
        <f t="shared" si="6"/>
        <v/>
      </c>
      <c r="AW49" t="str">
        <f t="shared" si="6"/>
        <v/>
      </c>
      <c r="AX49" t="str">
        <f t="shared" si="6"/>
        <v/>
      </c>
      <c r="AY49" t="str">
        <f t="shared" si="6"/>
        <v/>
      </c>
      <c r="AZ49" t="str">
        <f t="shared" si="6"/>
        <v/>
      </c>
      <c r="BA49" t="str">
        <f t="shared" si="6"/>
        <v/>
      </c>
      <c r="BB49" t="str">
        <f>IF(BA49&lt;$D$46,BA49+1,"")</f>
        <v/>
      </c>
    </row>
    <row r="50" spans="1:54" x14ac:dyDescent="0.3">
      <c r="A50" t="s">
        <v>468</v>
      </c>
      <c r="E50" s="114">
        <f>D45</f>
        <v>0</v>
      </c>
      <c r="F50" s="114">
        <f>IF((E50-E51)&gt;=E51,E50+E45-E51,0)</f>
        <v>0</v>
      </c>
      <c r="G50" s="114">
        <f>IF((F50-F51)&gt;=F51,F50+F45-F51,0)</f>
        <v>0</v>
      </c>
      <c r="H50" s="114">
        <f>IF((G50-G51)&gt;=G51,G50+G45-G51,0)</f>
        <v>0</v>
      </c>
      <c r="I50" s="114">
        <f t="shared" ref="I50" si="7">IF((H50-H51)&gt;=H51,H50-H51,0)</f>
        <v>0</v>
      </c>
      <c r="J50" s="114">
        <f>IF((I50-I51)&gt;=0.01,I50-I51,0)</f>
        <v>0</v>
      </c>
      <c r="K50" s="114">
        <f t="shared" ref="K50:BB50" si="8">IF((J50-J51)&gt;=0.01,J50-J51,0)</f>
        <v>0</v>
      </c>
      <c r="L50" s="114">
        <f t="shared" si="8"/>
        <v>0</v>
      </c>
      <c r="M50" s="114">
        <f t="shared" si="8"/>
        <v>0</v>
      </c>
      <c r="N50" s="114">
        <f t="shared" si="8"/>
        <v>0</v>
      </c>
      <c r="O50" s="114">
        <f t="shared" si="8"/>
        <v>0</v>
      </c>
      <c r="P50" s="114">
        <f t="shared" si="8"/>
        <v>0</v>
      </c>
      <c r="Q50" s="114">
        <f t="shared" si="8"/>
        <v>0</v>
      </c>
      <c r="R50" s="114">
        <f t="shared" si="8"/>
        <v>0</v>
      </c>
      <c r="S50" s="114">
        <f t="shared" si="8"/>
        <v>0</v>
      </c>
      <c r="T50" s="114">
        <f t="shared" si="8"/>
        <v>0</v>
      </c>
      <c r="U50" s="114">
        <f t="shared" si="8"/>
        <v>0</v>
      </c>
      <c r="V50" s="114">
        <f t="shared" si="8"/>
        <v>0</v>
      </c>
      <c r="W50" s="114">
        <f t="shared" si="8"/>
        <v>0</v>
      </c>
      <c r="X50" s="114">
        <f t="shared" si="8"/>
        <v>0</v>
      </c>
      <c r="Y50" s="114">
        <f t="shared" si="8"/>
        <v>0</v>
      </c>
      <c r="Z50" s="114">
        <f t="shared" si="8"/>
        <v>0</v>
      </c>
      <c r="AA50" s="114">
        <f t="shared" si="8"/>
        <v>0</v>
      </c>
      <c r="AB50" s="114">
        <f t="shared" si="8"/>
        <v>0</v>
      </c>
      <c r="AC50" s="114">
        <f t="shared" si="8"/>
        <v>0</v>
      </c>
      <c r="AD50" s="114">
        <f t="shared" si="8"/>
        <v>0</v>
      </c>
      <c r="AE50" s="114">
        <f t="shared" si="8"/>
        <v>0</v>
      </c>
      <c r="AF50" s="114">
        <f t="shared" si="8"/>
        <v>0</v>
      </c>
      <c r="AG50" s="114">
        <f t="shared" si="8"/>
        <v>0</v>
      </c>
      <c r="AH50" s="114">
        <f t="shared" si="8"/>
        <v>0</v>
      </c>
      <c r="AI50" s="114">
        <f t="shared" si="8"/>
        <v>0</v>
      </c>
      <c r="AJ50" s="114">
        <f t="shared" si="8"/>
        <v>0</v>
      </c>
      <c r="AK50" s="114">
        <f t="shared" si="8"/>
        <v>0</v>
      </c>
      <c r="AL50" s="114">
        <f t="shared" si="8"/>
        <v>0</v>
      </c>
      <c r="AM50" s="114">
        <f t="shared" si="8"/>
        <v>0</v>
      </c>
      <c r="AN50" s="114">
        <f t="shared" si="8"/>
        <v>0</v>
      </c>
      <c r="AO50" s="114">
        <f t="shared" si="8"/>
        <v>0</v>
      </c>
      <c r="AP50" s="114">
        <f t="shared" si="8"/>
        <v>0</v>
      </c>
      <c r="AQ50" s="114">
        <f t="shared" si="8"/>
        <v>0</v>
      </c>
      <c r="AR50" s="114">
        <f t="shared" si="8"/>
        <v>0</v>
      </c>
      <c r="AS50" s="114">
        <f t="shared" si="8"/>
        <v>0</v>
      </c>
      <c r="AT50" s="114">
        <f t="shared" si="8"/>
        <v>0</v>
      </c>
      <c r="AU50" s="114">
        <f t="shared" si="8"/>
        <v>0</v>
      </c>
      <c r="AV50" s="114">
        <f t="shared" si="8"/>
        <v>0</v>
      </c>
      <c r="AW50" s="114">
        <f t="shared" si="8"/>
        <v>0</v>
      </c>
      <c r="AX50" s="114">
        <f t="shared" si="8"/>
        <v>0</v>
      </c>
      <c r="AY50" s="114">
        <f t="shared" si="8"/>
        <v>0</v>
      </c>
      <c r="AZ50" s="114">
        <f t="shared" si="8"/>
        <v>0</v>
      </c>
      <c r="BA50" s="114">
        <f t="shared" si="8"/>
        <v>0</v>
      </c>
      <c r="BB50" s="114">
        <f t="shared" si="8"/>
        <v>0</v>
      </c>
    </row>
    <row r="51" spans="1:54" x14ac:dyDescent="0.3">
      <c r="A51" t="s">
        <v>469</v>
      </c>
      <c r="E51" s="114">
        <f>E50/D46</f>
        <v>0</v>
      </c>
      <c r="F51" s="114">
        <f>IF(F50&gt;0,E51+E45/(D46-1),0)</f>
        <v>0</v>
      </c>
      <c r="G51" s="114">
        <f>IF(G50&gt;0,F51+F45/(D46-2),0)</f>
        <v>0</v>
      </c>
      <c r="H51" s="114">
        <f>IF(H50&gt;0,G51+G45/(D46-3),0)</f>
        <v>0</v>
      </c>
      <c r="I51" s="114">
        <f t="shared" ref="I51" si="9">IF(I50&gt;0,H51,0)</f>
        <v>0</v>
      </c>
      <c r="J51" s="114">
        <f t="shared" ref="J51" si="10">IF(J50&gt;0,I51,0)</f>
        <v>0</v>
      </c>
      <c r="K51" s="114">
        <f t="shared" ref="K51" si="11">IF(K50&gt;0,J51,0)</f>
        <v>0</v>
      </c>
      <c r="L51" s="114">
        <f t="shared" ref="L51" si="12">IF(L50&gt;0,K51,0)</f>
        <v>0</v>
      </c>
      <c r="M51" s="114">
        <f t="shared" ref="M51" si="13">IF(M50&gt;0,L51,0)</f>
        <v>0</v>
      </c>
      <c r="N51" s="114">
        <f t="shared" ref="N51" si="14">IF(N50&gt;0,M51,0)</f>
        <v>0</v>
      </c>
      <c r="O51" s="114">
        <f t="shared" ref="O51" si="15">IF(O50&gt;0,N51,0)</f>
        <v>0</v>
      </c>
      <c r="P51" s="114">
        <f t="shared" ref="P51" si="16">IF(P50&gt;0,O51,0)</f>
        <v>0</v>
      </c>
      <c r="Q51" s="114">
        <f t="shared" ref="Q51" si="17">IF(Q50&gt;0,P51,0)</f>
        <v>0</v>
      </c>
      <c r="R51" s="114">
        <f t="shared" ref="R51" si="18">IF(R50&gt;0,Q51,0)</f>
        <v>0</v>
      </c>
      <c r="S51" s="114">
        <f t="shared" ref="S51" si="19">IF(S50&gt;0,R51,0)</f>
        <v>0</v>
      </c>
      <c r="T51" s="114">
        <f t="shared" ref="T51" si="20">IF(T50&gt;0,S51,0)</f>
        <v>0</v>
      </c>
      <c r="U51" s="114">
        <f t="shared" ref="U51" si="21">IF(U50&gt;0,T51,0)</f>
        <v>0</v>
      </c>
      <c r="V51" s="114">
        <f t="shared" ref="V51" si="22">IF(V50&gt;0,U51,0)</f>
        <v>0</v>
      </c>
      <c r="W51" s="114">
        <f t="shared" ref="W51" si="23">IF(W50&gt;0,V51,0)</f>
        <v>0</v>
      </c>
      <c r="X51" s="114">
        <f t="shared" ref="X51" si="24">IF(X50&gt;0,W51,0)</f>
        <v>0</v>
      </c>
      <c r="Y51" s="114">
        <f t="shared" ref="Y51" si="25">IF(Y50&gt;0,X51,0)</f>
        <v>0</v>
      </c>
      <c r="Z51" s="114">
        <f t="shared" ref="Z51" si="26">IF(Z50&gt;0,Y51,0)</f>
        <v>0</v>
      </c>
      <c r="AA51" s="114">
        <f t="shared" ref="AA51" si="27">IF(AA50&gt;0,Z51,0)</f>
        <v>0</v>
      </c>
      <c r="AB51" s="114">
        <f t="shared" ref="AB51" si="28">IF(AB50&gt;0,AA51,0)</f>
        <v>0</v>
      </c>
      <c r="AC51" s="114">
        <f t="shared" ref="AC51" si="29">IF(AC50&gt;0,AB51,0)</f>
        <v>0</v>
      </c>
      <c r="AD51" s="114">
        <f t="shared" ref="AD51" si="30">IF(AD50&gt;0,AC51,0)</f>
        <v>0</v>
      </c>
      <c r="AE51" s="114">
        <f t="shared" ref="AE51" si="31">IF(AE50&gt;0,AD51,0)</f>
        <v>0</v>
      </c>
      <c r="AF51" s="114">
        <f t="shared" ref="AF51" si="32">IF(AF50&gt;0,AE51,0)</f>
        <v>0</v>
      </c>
      <c r="AG51" s="114">
        <f t="shared" ref="AG51" si="33">IF(AG50&gt;0,AF51,0)</f>
        <v>0</v>
      </c>
      <c r="AH51" s="114">
        <f t="shared" ref="AH51" si="34">IF(AH50&gt;0,AG51,0)</f>
        <v>0</v>
      </c>
      <c r="AI51" s="114">
        <f t="shared" ref="AI51" si="35">IF(AI50&gt;0,AH51,0)</f>
        <v>0</v>
      </c>
      <c r="AJ51" s="114">
        <f t="shared" ref="AJ51" si="36">IF(AJ50&gt;0,AI51,0)</f>
        <v>0</v>
      </c>
      <c r="AK51" s="114">
        <f t="shared" ref="AK51" si="37">IF(AK50&gt;0,AJ51,0)</f>
        <v>0</v>
      </c>
      <c r="AL51" s="114">
        <f t="shared" ref="AL51" si="38">IF(AL50&gt;0,AK51,0)</f>
        <v>0</v>
      </c>
      <c r="AM51" s="114">
        <f t="shared" ref="AM51" si="39">IF(AM50&gt;0,AL51,0)</f>
        <v>0</v>
      </c>
      <c r="AN51" s="114">
        <f t="shared" ref="AN51" si="40">IF(AN50&gt;0,AM51,0)</f>
        <v>0</v>
      </c>
      <c r="AO51" s="114">
        <f t="shared" ref="AO51" si="41">IF(AO50&gt;0,AN51,0)</f>
        <v>0</v>
      </c>
      <c r="AP51" s="114">
        <f t="shared" ref="AP51" si="42">IF(AP50&gt;0,AO51,0)</f>
        <v>0</v>
      </c>
      <c r="AQ51" s="114">
        <f t="shared" ref="AQ51" si="43">IF(AQ50&gt;0,AP51,0)</f>
        <v>0</v>
      </c>
      <c r="AR51" s="114">
        <f t="shared" ref="AR51" si="44">IF(AR50&gt;0,AQ51,0)</f>
        <v>0</v>
      </c>
      <c r="AS51" s="114">
        <f t="shared" ref="AS51" si="45">IF(AS50&gt;0,AR51,0)</f>
        <v>0</v>
      </c>
      <c r="AT51" s="114">
        <f t="shared" ref="AT51" si="46">IF(AT50&gt;0,AS51,0)</f>
        <v>0</v>
      </c>
      <c r="AU51" s="114">
        <f t="shared" ref="AU51" si="47">IF(AU50&gt;0,AT51,0)</f>
        <v>0</v>
      </c>
      <c r="AV51" s="114">
        <f t="shared" ref="AV51" si="48">IF(AV50&gt;0,AU51,0)</f>
        <v>0</v>
      </c>
      <c r="AW51" s="114">
        <f t="shared" ref="AW51" si="49">IF(AW50&gt;0,AV51,0)</f>
        <v>0</v>
      </c>
      <c r="AX51" s="114">
        <f t="shared" ref="AX51" si="50">IF(AX50&gt;0,AW51,0)</f>
        <v>0</v>
      </c>
      <c r="AY51" s="114">
        <f t="shared" ref="AY51" si="51">IF(AY50&gt;0,AX51,0)</f>
        <v>0</v>
      </c>
      <c r="AZ51" s="114">
        <f t="shared" ref="AZ51" si="52">IF(AZ50&gt;0,AY51,0)</f>
        <v>0</v>
      </c>
      <c r="BA51" s="114">
        <f t="shared" ref="BA51" si="53">IF(BA50&gt;0,AZ51,0)</f>
        <v>0</v>
      </c>
      <c r="BB51" s="114">
        <f t="shared" ref="BB51" si="54">IF(BB50&gt;0,BA51,0)</f>
        <v>0</v>
      </c>
    </row>
    <row r="52" spans="1:54" x14ac:dyDescent="0.3">
      <c r="A52" t="s">
        <v>470</v>
      </c>
      <c r="E52" s="114">
        <f>$D$47*E50</f>
        <v>0</v>
      </c>
      <c r="F52" s="114">
        <f>$D$47*F50</f>
        <v>0</v>
      </c>
      <c r="G52" s="114">
        <f t="shared" ref="G52:BB52" si="55">$D$47*G50</f>
        <v>0</v>
      </c>
      <c r="H52" s="114">
        <f t="shared" si="55"/>
        <v>0</v>
      </c>
      <c r="I52" s="114">
        <f t="shared" si="55"/>
        <v>0</v>
      </c>
      <c r="J52" s="114">
        <f t="shared" si="55"/>
        <v>0</v>
      </c>
      <c r="K52" s="114">
        <f t="shared" si="55"/>
        <v>0</v>
      </c>
      <c r="L52" s="114">
        <f t="shared" si="55"/>
        <v>0</v>
      </c>
      <c r="M52" s="114">
        <f t="shared" si="55"/>
        <v>0</v>
      </c>
      <c r="N52" s="114">
        <f t="shared" si="55"/>
        <v>0</v>
      </c>
      <c r="O52" s="114">
        <f t="shared" si="55"/>
        <v>0</v>
      </c>
      <c r="P52" s="114">
        <f t="shared" si="55"/>
        <v>0</v>
      </c>
      <c r="Q52" s="114">
        <f t="shared" si="55"/>
        <v>0</v>
      </c>
      <c r="R52" s="114">
        <f t="shared" si="55"/>
        <v>0</v>
      </c>
      <c r="S52" s="114">
        <f t="shared" si="55"/>
        <v>0</v>
      </c>
      <c r="T52" s="114">
        <f t="shared" si="55"/>
        <v>0</v>
      </c>
      <c r="U52" s="114">
        <f t="shared" si="55"/>
        <v>0</v>
      </c>
      <c r="V52" s="114">
        <f t="shared" si="55"/>
        <v>0</v>
      </c>
      <c r="W52" s="114">
        <f t="shared" si="55"/>
        <v>0</v>
      </c>
      <c r="X52" s="114">
        <f t="shared" si="55"/>
        <v>0</v>
      </c>
      <c r="Y52" s="114">
        <f t="shared" si="55"/>
        <v>0</v>
      </c>
      <c r="Z52" s="114">
        <f t="shared" si="55"/>
        <v>0</v>
      </c>
      <c r="AA52" s="114">
        <f t="shared" si="55"/>
        <v>0</v>
      </c>
      <c r="AB52" s="114">
        <f t="shared" si="55"/>
        <v>0</v>
      </c>
      <c r="AC52" s="114">
        <f t="shared" si="55"/>
        <v>0</v>
      </c>
      <c r="AD52" s="114">
        <f t="shared" si="55"/>
        <v>0</v>
      </c>
      <c r="AE52" s="114">
        <f t="shared" si="55"/>
        <v>0</v>
      </c>
      <c r="AF52" s="114">
        <f t="shared" si="55"/>
        <v>0</v>
      </c>
      <c r="AG52" s="114">
        <f t="shared" si="55"/>
        <v>0</v>
      </c>
      <c r="AH52" s="114">
        <f t="shared" si="55"/>
        <v>0</v>
      </c>
      <c r="AI52" s="114">
        <f t="shared" si="55"/>
        <v>0</v>
      </c>
      <c r="AJ52" s="114">
        <f t="shared" si="55"/>
        <v>0</v>
      </c>
      <c r="AK52" s="114">
        <f t="shared" si="55"/>
        <v>0</v>
      </c>
      <c r="AL52" s="114">
        <f t="shared" si="55"/>
        <v>0</v>
      </c>
      <c r="AM52" s="114">
        <f t="shared" si="55"/>
        <v>0</v>
      </c>
      <c r="AN52" s="114">
        <f t="shared" si="55"/>
        <v>0</v>
      </c>
      <c r="AO52" s="114">
        <f t="shared" si="55"/>
        <v>0</v>
      </c>
      <c r="AP52" s="114">
        <f t="shared" si="55"/>
        <v>0</v>
      </c>
      <c r="AQ52" s="114">
        <f t="shared" si="55"/>
        <v>0</v>
      </c>
      <c r="AR52" s="114">
        <f t="shared" si="55"/>
        <v>0</v>
      </c>
      <c r="AS52" s="114">
        <f t="shared" si="55"/>
        <v>0</v>
      </c>
      <c r="AT52" s="114">
        <f t="shared" si="55"/>
        <v>0</v>
      </c>
      <c r="AU52" s="114">
        <f t="shared" si="55"/>
        <v>0</v>
      </c>
      <c r="AV52" s="114">
        <f t="shared" si="55"/>
        <v>0</v>
      </c>
      <c r="AW52" s="114">
        <f t="shared" si="55"/>
        <v>0</v>
      </c>
      <c r="AX52" s="114">
        <f t="shared" si="55"/>
        <v>0</v>
      </c>
      <c r="AY52" s="114">
        <f t="shared" si="55"/>
        <v>0</v>
      </c>
      <c r="AZ52" s="114">
        <f t="shared" si="55"/>
        <v>0</v>
      </c>
      <c r="BA52" s="114">
        <f t="shared" si="55"/>
        <v>0</v>
      </c>
      <c r="BB52" s="114">
        <f t="shared" si="55"/>
        <v>0</v>
      </c>
    </row>
    <row r="53" spans="1:54" x14ac:dyDescent="0.3">
      <c r="A53" t="s">
        <v>471</v>
      </c>
      <c r="E53" s="114">
        <f>E51+E52</f>
        <v>0</v>
      </c>
      <c r="F53" s="114">
        <f t="shared" ref="F53:BB53" si="56">F51+F52</f>
        <v>0</v>
      </c>
      <c r="G53" s="114">
        <f t="shared" si="56"/>
        <v>0</v>
      </c>
      <c r="H53" s="114">
        <f t="shared" si="56"/>
        <v>0</v>
      </c>
      <c r="I53" s="114">
        <f t="shared" si="56"/>
        <v>0</v>
      </c>
      <c r="J53" s="114">
        <f t="shared" si="56"/>
        <v>0</v>
      </c>
      <c r="K53" s="114">
        <f t="shared" si="56"/>
        <v>0</v>
      </c>
      <c r="L53" s="114">
        <f t="shared" si="56"/>
        <v>0</v>
      </c>
      <c r="M53" s="114">
        <f t="shared" si="56"/>
        <v>0</v>
      </c>
      <c r="N53" s="114">
        <f t="shared" si="56"/>
        <v>0</v>
      </c>
      <c r="O53" s="114">
        <f t="shared" si="56"/>
        <v>0</v>
      </c>
      <c r="P53" s="114">
        <f t="shared" si="56"/>
        <v>0</v>
      </c>
      <c r="Q53" s="114">
        <f t="shared" si="56"/>
        <v>0</v>
      </c>
      <c r="R53" s="114">
        <f t="shared" si="56"/>
        <v>0</v>
      </c>
      <c r="S53" s="114">
        <f t="shared" si="56"/>
        <v>0</v>
      </c>
      <c r="T53" s="114">
        <f t="shared" si="56"/>
        <v>0</v>
      </c>
      <c r="U53" s="114">
        <f t="shared" si="56"/>
        <v>0</v>
      </c>
      <c r="V53" s="114">
        <f t="shared" si="56"/>
        <v>0</v>
      </c>
      <c r="W53" s="114">
        <f t="shared" si="56"/>
        <v>0</v>
      </c>
      <c r="X53" s="114">
        <f t="shared" si="56"/>
        <v>0</v>
      </c>
      <c r="Y53" s="114">
        <f t="shared" si="56"/>
        <v>0</v>
      </c>
      <c r="Z53" s="114">
        <f t="shared" si="56"/>
        <v>0</v>
      </c>
      <c r="AA53" s="114">
        <f t="shared" si="56"/>
        <v>0</v>
      </c>
      <c r="AB53" s="114">
        <f t="shared" si="56"/>
        <v>0</v>
      </c>
      <c r="AC53" s="114">
        <f t="shared" si="56"/>
        <v>0</v>
      </c>
      <c r="AD53" s="114">
        <f t="shared" si="56"/>
        <v>0</v>
      </c>
      <c r="AE53" s="114">
        <f t="shared" si="56"/>
        <v>0</v>
      </c>
      <c r="AF53" s="114">
        <f t="shared" si="56"/>
        <v>0</v>
      </c>
      <c r="AG53" s="114">
        <f t="shared" si="56"/>
        <v>0</v>
      </c>
      <c r="AH53" s="114">
        <f t="shared" si="56"/>
        <v>0</v>
      </c>
      <c r="AI53" s="114">
        <f t="shared" si="56"/>
        <v>0</v>
      </c>
      <c r="AJ53" s="114">
        <f t="shared" si="56"/>
        <v>0</v>
      </c>
      <c r="AK53" s="114">
        <f t="shared" si="56"/>
        <v>0</v>
      </c>
      <c r="AL53" s="114">
        <f t="shared" si="56"/>
        <v>0</v>
      </c>
      <c r="AM53" s="114">
        <f t="shared" si="56"/>
        <v>0</v>
      </c>
      <c r="AN53" s="114">
        <f t="shared" si="56"/>
        <v>0</v>
      </c>
      <c r="AO53" s="114">
        <f t="shared" si="56"/>
        <v>0</v>
      </c>
      <c r="AP53" s="114">
        <f t="shared" si="56"/>
        <v>0</v>
      </c>
      <c r="AQ53" s="114">
        <f t="shared" si="56"/>
        <v>0</v>
      </c>
      <c r="AR53" s="114">
        <f t="shared" si="56"/>
        <v>0</v>
      </c>
      <c r="AS53" s="114">
        <f t="shared" si="56"/>
        <v>0</v>
      </c>
      <c r="AT53" s="114">
        <f t="shared" si="56"/>
        <v>0</v>
      </c>
      <c r="AU53" s="114">
        <f t="shared" si="56"/>
        <v>0</v>
      </c>
      <c r="AV53" s="114">
        <f t="shared" si="56"/>
        <v>0</v>
      </c>
      <c r="AW53" s="114">
        <f t="shared" si="56"/>
        <v>0</v>
      </c>
      <c r="AX53" s="114">
        <f t="shared" si="56"/>
        <v>0</v>
      </c>
      <c r="AY53" s="114">
        <f t="shared" si="56"/>
        <v>0</v>
      </c>
      <c r="AZ53" s="114">
        <f t="shared" si="56"/>
        <v>0</v>
      </c>
      <c r="BA53" s="114">
        <f t="shared" si="56"/>
        <v>0</v>
      </c>
      <c r="BB53" s="114">
        <f t="shared" si="56"/>
        <v>0</v>
      </c>
    </row>
    <row r="55" spans="1:54" x14ac:dyDescent="0.3">
      <c r="A55" t="s">
        <v>469</v>
      </c>
      <c r="E55" s="114">
        <f>E40+E51</f>
        <v>0</v>
      </c>
      <c r="F55" s="114">
        <f t="shared" ref="F55:BB55" si="57">F40+F51</f>
        <v>0</v>
      </c>
      <c r="G55" s="114">
        <f t="shared" si="57"/>
        <v>0</v>
      </c>
      <c r="H55" s="114">
        <f t="shared" si="57"/>
        <v>0</v>
      </c>
      <c r="I55" s="114">
        <f t="shared" si="57"/>
        <v>0</v>
      </c>
      <c r="J55" s="114">
        <f t="shared" si="57"/>
        <v>0</v>
      </c>
      <c r="K55" s="114">
        <f t="shared" si="57"/>
        <v>0</v>
      </c>
      <c r="L55" s="114">
        <f t="shared" si="57"/>
        <v>0</v>
      </c>
      <c r="M55" s="114">
        <f t="shared" si="57"/>
        <v>0</v>
      </c>
      <c r="N55" s="114">
        <f t="shared" si="57"/>
        <v>0</v>
      </c>
      <c r="O55" s="114">
        <f t="shared" si="57"/>
        <v>0</v>
      </c>
      <c r="P55" s="114">
        <f t="shared" si="57"/>
        <v>0</v>
      </c>
      <c r="Q55" s="114">
        <f t="shared" si="57"/>
        <v>0</v>
      </c>
      <c r="R55" s="114">
        <f t="shared" si="57"/>
        <v>0</v>
      </c>
      <c r="S55" s="114">
        <f t="shared" si="57"/>
        <v>0</v>
      </c>
      <c r="T55" s="114">
        <f t="shared" si="57"/>
        <v>0</v>
      </c>
      <c r="U55" s="114">
        <f t="shared" si="57"/>
        <v>0</v>
      </c>
      <c r="V55" s="114">
        <f t="shared" si="57"/>
        <v>0</v>
      </c>
      <c r="W55" s="114">
        <f t="shared" si="57"/>
        <v>0</v>
      </c>
      <c r="X55" s="114">
        <f t="shared" si="57"/>
        <v>0</v>
      </c>
      <c r="Y55" s="114">
        <f t="shared" si="57"/>
        <v>0</v>
      </c>
      <c r="Z55" s="114">
        <f t="shared" si="57"/>
        <v>0</v>
      </c>
      <c r="AA55" s="114">
        <f t="shared" si="57"/>
        <v>0</v>
      </c>
      <c r="AB55" s="114">
        <f t="shared" si="57"/>
        <v>0</v>
      </c>
      <c r="AC55" s="114">
        <f t="shared" si="57"/>
        <v>0</v>
      </c>
      <c r="AD55" s="114">
        <f t="shared" si="57"/>
        <v>0</v>
      </c>
      <c r="AE55" s="114">
        <f t="shared" si="57"/>
        <v>0</v>
      </c>
      <c r="AF55" s="114">
        <f t="shared" si="57"/>
        <v>0</v>
      </c>
      <c r="AG55" s="114">
        <f t="shared" si="57"/>
        <v>0</v>
      </c>
      <c r="AH55" s="114">
        <f t="shared" si="57"/>
        <v>0</v>
      </c>
      <c r="AI55" s="114">
        <f t="shared" si="57"/>
        <v>0</v>
      </c>
      <c r="AJ55" s="114">
        <f t="shared" si="57"/>
        <v>0</v>
      </c>
      <c r="AK55" s="114">
        <f t="shared" si="57"/>
        <v>0</v>
      </c>
      <c r="AL55" s="114">
        <f t="shared" si="57"/>
        <v>0</v>
      </c>
      <c r="AM55" s="114">
        <f t="shared" si="57"/>
        <v>0</v>
      </c>
      <c r="AN55" s="114">
        <f t="shared" si="57"/>
        <v>0</v>
      </c>
      <c r="AO55" s="114">
        <f t="shared" si="57"/>
        <v>0</v>
      </c>
      <c r="AP55" s="114">
        <f t="shared" si="57"/>
        <v>0</v>
      </c>
      <c r="AQ55" s="114">
        <f t="shared" si="57"/>
        <v>0</v>
      </c>
      <c r="AR55" s="114">
        <f t="shared" si="57"/>
        <v>0</v>
      </c>
      <c r="AS55" s="114">
        <f t="shared" si="57"/>
        <v>0</v>
      </c>
      <c r="AT55" s="114">
        <f t="shared" si="57"/>
        <v>0</v>
      </c>
      <c r="AU55" s="114">
        <f t="shared" si="57"/>
        <v>0</v>
      </c>
      <c r="AV55" s="114">
        <f t="shared" si="57"/>
        <v>0</v>
      </c>
      <c r="AW55" s="114">
        <f t="shared" si="57"/>
        <v>0</v>
      </c>
      <c r="AX55" s="114">
        <f t="shared" si="57"/>
        <v>0</v>
      </c>
      <c r="AY55" s="114">
        <f t="shared" si="57"/>
        <v>0</v>
      </c>
      <c r="AZ55" s="114">
        <f t="shared" si="57"/>
        <v>0</v>
      </c>
      <c r="BA55" s="114">
        <f t="shared" si="57"/>
        <v>0</v>
      </c>
      <c r="BB55" s="114">
        <f t="shared" si="57"/>
        <v>0</v>
      </c>
    </row>
    <row r="56" spans="1:54" x14ac:dyDescent="0.3">
      <c r="A56" t="s">
        <v>470</v>
      </c>
      <c r="E56" s="114">
        <f>E41+E52</f>
        <v>0</v>
      </c>
      <c r="F56" s="114">
        <f t="shared" ref="F56:BB56" si="58">F41+F52</f>
        <v>0</v>
      </c>
      <c r="G56" s="114">
        <f t="shared" si="58"/>
        <v>0</v>
      </c>
      <c r="H56" s="114">
        <f t="shared" si="58"/>
        <v>0</v>
      </c>
      <c r="I56" s="114">
        <f t="shared" si="58"/>
        <v>0</v>
      </c>
      <c r="J56" s="114">
        <f t="shared" si="58"/>
        <v>0</v>
      </c>
      <c r="K56" s="114">
        <f t="shared" si="58"/>
        <v>0</v>
      </c>
      <c r="L56" s="114">
        <f t="shared" si="58"/>
        <v>0</v>
      </c>
      <c r="M56" s="114">
        <f t="shared" si="58"/>
        <v>0</v>
      </c>
      <c r="N56" s="114">
        <f t="shared" si="58"/>
        <v>0</v>
      </c>
      <c r="O56" s="114">
        <f t="shared" si="58"/>
        <v>0</v>
      </c>
      <c r="P56" s="114">
        <f t="shared" si="58"/>
        <v>0</v>
      </c>
      <c r="Q56" s="114">
        <f t="shared" si="58"/>
        <v>0</v>
      </c>
      <c r="R56" s="114">
        <f t="shared" si="58"/>
        <v>0</v>
      </c>
      <c r="S56" s="114">
        <f t="shared" si="58"/>
        <v>0</v>
      </c>
      <c r="T56" s="114">
        <f t="shared" si="58"/>
        <v>0</v>
      </c>
      <c r="U56" s="114">
        <f t="shared" si="58"/>
        <v>0</v>
      </c>
      <c r="V56" s="114">
        <f t="shared" si="58"/>
        <v>0</v>
      </c>
      <c r="W56" s="114">
        <f t="shared" si="58"/>
        <v>0</v>
      </c>
      <c r="X56" s="114">
        <f t="shared" si="58"/>
        <v>0</v>
      </c>
      <c r="Y56" s="114">
        <f t="shared" si="58"/>
        <v>0</v>
      </c>
      <c r="Z56" s="114">
        <f t="shared" si="58"/>
        <v>0</v>
      </c>
      <c r="AA56" s="114">
        <f t="shared" si="58"/>
        <v>0</v>
      </c>
      <c r="AB56" s="114">
        <f t="shared" si="58"/>
        <v>0</v>
      </c>
      <c r="AC56" s="114">
        <f t="shared" si="58"/>
        <v>0</v>
      </c>
      <c r="AD56" s="114">
        <f t="shared" si="58"/>
        <v>0</v>
      </c>
      <c r="AE56" s="114">
        <f t="shared" si="58"/>
        <v>0</v>
      </c>
      <c r="AF56" s="114">
        <f t="shared" si="58"/>
        <v>0</v>
      </c>
      <c r="AG56" s="114">
        <f t="shared" si="58"/>
        <v>0</v>
      </c>
      <c r="AH56" s="114">
        <f t="shared" si="58"/>
        <v>0</v>
      </c>
      <c r="AI56" s="114">
        <f t="shared" si="58"/>
        <v>0</v>
      </c>
      <c r="AJ56" s="114">
        <f t="shared" si="58"/>
        <v>0</v>
      </c>
      <c r="AK56" s="114">
        <f t="shared" si="58"/>
        <v>0</v>
      </c>
      <c r="AL56" s="114">
        <f t="shared" si="58"/>
        <v>0</v>
      </c>
      <c r="AM56" s="114">
        <f t="shared" si="58"/>
        <v>0</v>
      </c>
      <c r="AN56" s="114">
        <f t="shared" si="58"/>
        <v>0</v>
      </c>
      <c r="AO56" s="114">
        <f t="shared" si="58"/>
        <v>0</v>
      </c>
      <c r="AP56" s="114">
        <f t="shared" si="58"/>
        <v>0</v>
      </c>
      <c r="AQ56" s="114">
        <f t="shared" si="58"/>
        <v>0</v>
      </c>
      <c r="AR56" s="114">
        <f t="shared" si="58"/>
        <v>0</v>
      </c>
      <c r="AS56" s="114">
        <f t="shared" si="58"/>
        <v>0</v>
      </c>
      <c r="AT56" s="114">
        <f t="shared" si="58"/>
        <v>0</v>
      </c>
      <c r="AU56" s="114">
        <f t="shared" si="58"/>
        <v>0</v>
      </c>
      <c r="AV56" s="114">
        <f t="shared" si="58"/>
        <v>0</v>
      </c>
      <c r="AW56" s="114">
        <f t="shared" si="58"/>
        <v>0</v>
      </c>
      <c r="AX56" s="114">
        <f t="shared" si="58"/>
        <v>0</v>
      </c>
      <c r="AY56" s="114">
        <f t="shared" si="58"/>
        <v>0</v>
      </c>
      <c r="AZ56" s="114">
        <f t="shared" si="58"/>
        <v>0</v>
      </c>
      <c r="BA56" s="114">
        <f t="shared" si="58"/>
        <v>0</v>
      </c>
      <c r="BB56" s="114">
        <f t="shared" si="58"/>
        <v>0</v>
      </c>
    </row>
    <row r="57" spans="1:54" x14ac:dyDescent="0.3">
      <c r="A57" t="s">
        <v>471</v>
      </c>
      <c r="E57" s="114">
        <f>E55+E56</f>
        <v>0</v>
      </c>
      <c r="F57" s="114">
        <f t="shared" ref="F57:BB57" si="59">F55+F56</f>
        <v>0</v>
      </c>
      <c r="G57" s="114">
        <f t="shared" si="59"/>
        <v>0</v>
      </c>
      <c r="H57" s="114">
        <f t="shared" si="59"/>
        <v>0</v>
      </c>
      <c r="I57" s="114">
        <f t="shared" si="59"/>
        <v>0</v>
      </c>
      <c r="J57" s="114">
        <f t="shared" si="59"/>
        <v>0</v>
      </c>
      <c r="K57" s="114">
        <f t="shared" si="59"/>
        <v>0</v>
      </c>
      <c r="L57" s="114">
        <f t="shared" si="59"/>
        <v>0</v>
      </c>
      <c r="M57" s="114">
        <f t="shared" si="59"/>
        <v>0</v>
      </c>
      <c r="N57" s="114">
        <f t="shared" si="59"/>
        <v>0</v>
      </c>
      <c r="O57" s="114">
        <f t="shared" si="59"/>
        <v>0</v>
      </c>
      <c r="P57" s="114">
        <f t="shared" si="59"/>
        <v>0</v>
      </c>
      <c r="Q57" s="114">
        <f t="shared" si="59"/>
        <v>0</v>
      </c>
      <c r="R57" s="114">
        <f t="shared" si="59"/>
        <v>0</v>
      </c>
      <c r="S57" s="114">
        <f t="shared" si="59"/>
        <v>0</v>
      </c>
      <c r="T57" s="114">
        <f t="shared" si="59"/>
        <v>0</v>
      </c>
      <c r="U57" s="114">
        <f t="shared" si="59"/>
        <v>0</v>
      </c>
      <c r="V57" s="114">
        <f t="shared" si="59"/>
        <v>0</v>
      </c>
      <c r="W57" s="114">
        <f t="shared" si="59"/>
        <v>0</v>
      </c>
      <c r="X57" s="114">
        <f t="shared" si="59"/>
        <v>0</v>
      </c>
      <c r="Y57" s="114">
        <f t="shared" si="59"/>
        <v>0</v>
      </c>
      <c r="Z57" s="114">
        <f t="shared" si="59"/>
        <v>0</v>
      </c>
      <c r="AA57" s="114">
        <f t="shared" si="59"/>
        <v>0</v>
      </c>
      <c r="AB57" s="114">
        <f t="shared" si="59"/>
        <v>0</v>
      </c>
      <c r="AC57" s="114">
        <f t="shared" si="59"/>
        <v>0</v>
      </c>
      <c r="AD57" s="114">
        <f t="shared" si="59"/>
        <v>0</v>
      </c>
      <c r="AE57" s="114">
        <f t="shared" si="59"/>
        <v>0</v>
      </c>
      <c r="AF57" s="114">
        <f t="shared" si="59"/>
        <v>0</v>
      </c>
      <c r="AG57" s="114">
        <f t="shared" si="59"/>
        <v>0</v>
      </c>
      <c r="AH57" s="114">
        <f t="shared" si="59"/>
        <v>0</v>
      </c>
      <c r="AI57" s="114">
        <f t="shared" si="59"/>
        <v>0</v>
      </c>
      <c r="AJ57" s="114">
        <f t="shared" si="59"/>
        <v>0</v>
      </c>
      <c r="AK57" s="114">
        <f t="shared" si="59"/>
        <v>0</v>
      </c>
      <c r="AL57" s="114">
        <f t="shared" si="59"/>
        <v>0</v>
      </c>
      <c r="AM57" s="114">
        <f t="shared" si="59"/>
        <v>0</v>
      </c>
      <c r="AN57" s="114">
        <f t="shared" si="59"/>
        <v>0</v>
      </c>
      <c r="AO57" s="114">
        <f t="shared" si="59"/>
        <v>0</v>
      </c>
      <c r="AP57" s="114">
        <f t="shared" si="59"/>
        <v>0</v>
      </c>
      <c r="AQ57" s="114">
        <f t="shared" si="59"/>
        <v>0</v>
      </c>
      <c r="AR57" s="114">
        <f t="shared" si="59"/>
        <v>0</v>
      </c>
      <c r="AS57" s="114">
        <f t="shared" si="59"/>
        <v>0</v>
      </c>
      <c r="AT57" s="114">
        <f t="shared" si="59"/>
        <v>0</v>
      </c>
      <c r="AU57" s="114">
        <f t="shared" si="59"/>
        <v>0</v>
      </c>
      <c r="AV57" s="114">
        <f t="shared" si="59"/>
        <v>0</v>
      </c>
      <c r="AW57" s="114">
        <f t="shared" si="59"/>
        <v>0</v>
      </c>
      <c r="AX57" s="114">
        <f t="shared" si="59"/>
        <v>0</v>
      </c>
      <c r="AY57" s="114">
        <f t="shared" si="59"/>
        <v>0</v>
      </c>
      <c r="AZ57" s="114">
        <f t="shared" si="59"/>
        <v>0</v>
      </c>
      <c r="BA57" s="114">
        <f t="shared" si="59"/>
        <v>0</v>
      </c>
      <c r="BB57" s="114">
        <f t="shared" si="59"/>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C39" sqref="C39"/>
    </sheetView>
  </sheetViews>
  <sheetFormatPr defaultColWidth="9.109375" defaultRowHeight="13.8" x14ac:dyDescent="0.3"/>
  <cols>
    <col min="1" max="1" width="5.44140625" style="4" customWidth="1"/>
    <col min="2" max="2" width="64.6640625" style="4" customWidth="1"/>
    <col min="3" max="3" width="14.5546875" style="4" customWidth="1"/>
    <col min="4" max="4" width="14.33203125" style="4" customWidth="1"/>
    <col min="5" max="5" width="9.44140625" style="4" customWidth="1"/>
    <col min="6" max="13" width="13.88671875" style="4" customWidth="1"/>
    <col min="14" max="19" width="14" style="4" customWidth="1"/>
    <col min="20" max="20" width="11.33203125" style="4" customWidth="1"/>
    <col min="21" max="25" width="14" style="4" customWidth="1"/>
    <col min="26" max="68" width="9.109375" style="3"/>
    <col min="69" max="16384" width="9.109375" style="4"/>
  </cols>
  <sheetData>
    <row r="1" spans="1:68" s="1" customFormat="1" ht="27" customHeight="1" x14ac:dyDescent="0.3">
      <c r="A1" s="535" t="s">
        <v>124</v>
      </c>
      <c r="B1" s="535"/>
      <c r="C1" s="485"/>
      <c r="D1" s="536" t="s">
        <v>125</v>
      </c>
      <c r="E1" s="536"/>
      <c r="F1" s="536"/>
      <c r="G1" s="536"/>
      <c r="H1" s="536"/>
      <c r="I1" s="536"/>
      <c r="J1" s="536"/>
      <c r="K1" s="536"/>
      <c r="L1" s="536"/>
      <c r="M1" s="536"/>
      <c r="N1" s="536"/>
      <c r="O1" s="536"/>
      <c r="P1" s="536"/>
      <c r="Q1" s="536"/>
      <c r="R1" s="536"/>
      <c r="S1" s="536"/>
      <c r="T1" s="536"/>
      <c r="U1" s="536"/>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3">
      <c r="A2" s="486"/>
    </row>
    <row r="3" spans="1:68" s="3" customFormat="1" hidden="1" x14ac:dyDescent="0.3">
      <c r="A3" s="486"/>
    </row>
    <row r="4" spans="1:68" ht="24.9" customHeight="1" x14ac:dyDescent="0.4">
      <c r="A4" s="537" t="s">
        <v>126</v>
      </c>
      <c r="B4" s="537"/>
      <c r="C4" s="537"/>
      <c r="D4" s="3"/>
      <c r="E4" s="3"/>
      <c r="F4" s="3"/>
      <c r="G4" s="3"/>
      <c r="H4" s="3"/>
      <c r="I4" s="3"/>
      <c r="J4" s="3"/>
      <c r="K4" s="3"/>
      <c r="L4" s="3"/>
      <c r="M4" s="3"/>
      <c r="N4" s="3"/>
      <c r="O4" s="3"/>
      <c r="P4" s="3"/>
      <c r="Q4" s="3"/>
      <c r="R4" s="3"/>
      <c r="S4" s="3"/>
      <c r="T4" s="3"/>
      <c r="U4" s="3"/>
      <c r="V4" s="3"/>
      <c r="W4" s="3"/>
      <c r="X4" s="3"/>
      <c r="Y4" s="3"/>
    </row>
    <row r="5" spans="1:68" ht="29.25" customHeight="1" x14ac:dyDescent="0.3">
      <c r="A5" s="538" t="s">
        <v>127</v>
      </c>
      <c r="B5" s="539" t="s">
        <v>128</v>
      </c>
      <c r="C5" s="540" t="s">
        <v>129</v>
      </c>
      <c r="D5" s="542" t="s">
        <v>130</v>
      </c>
      <c r="E5" s="542"/>
      <c r="F5" s="542" t="s">
        <v>131</v>
      </c>
      <c r="G5" s="542"/>
      <c r="H5" s="542">
        <f>'Dati par projektu'!E13</f>
        <v>2024</v>
      </c>
      <c r="I5" s="542"/>
      <c r="J5" s="542">
        <f>IF(OR(H5&gt;='Dati par projektu'!$C$17,H5="X"),"X",H5+1)</f>
        <v>2025</v>
      </c>
      <c r="K5" s="542"/>
      <c r="L5" s="542">
        <f>IF(OR(J5&gt;='Dati par projektu'!$C$17,J5="X"),"X",J5+1)</f>
        <v>2026</v>
      </c>
      <c r="M5" s="542"/>
      <c r="N5" s="542">
        <f>IF(OR(L5&gt;='Dati par projektu'!$C$17,L5="X"),"X",L5+1)</f>
        <v>2027</v>
      </c>
      <c r="O5" s="542"/>
      <c r="P5" s="542">
        <f>IF(OR(N5&gt;='Dati par projektu'!$C$17,N5="X"),"X",N5+1)</f>
        <v>2028</v>
      </c>
      <c r="Q5" s="542"/>
      <c r="R5" s="542">
        <f>IF(OR(P5&gt;='Dati par projektu'!$C$17,P5="X"),"X",P5+1)</f>
        <v>2029</v>
      </c>
      <c r="S5" s="542"/>
      <c r="T5" s="542" t="str">
        <f>IF(OR(R5&gt;='Dati par projektu'!$C$17,R5="X"),"X",R5+1)</f>
        <v>X</v>
      </c>
      <c r="U5" s="542"/>
      <c r="V5" s="542" t="str">
        <f>IF(OR(T5&gt;='Dati par projektu'!$C$17,T5="X"),"X",T5+1)</f>
        <v>X</v>
      </c>
      <c r="W5" s="542"/>
      <c r="X5" s="542" t="str">
        <f>IF(OR(V5&gt;='Dati par projektu'!$C$17,V5="X"),"X",V5+1)</f>
        <v>X</v>
      </c>
      <c r="Y5" s="542"/>
      <c r="AE5" s="5"/>
      <c r="AF5" s="5"/>
      <c r="AG5" s="5"/>
      <c r="AH5" s="5"/>
      <c r="AI5" s="5"/>
      <c r="AJ5" s="5"/>
      <c r="AK5" s="5"/>
      <c r="AL5" s="5"/>
      <c r="AM5" s="5"/>
      <c r="AN5" s="5"/>
      <c r="AO5" s="5"/>
      <c r="AP5" s="5"/>
      <c r="AQ5" s="5"/>
      <c r="AR5" s="5"/>
      <c r="AS5" s="5"/>
      <c r="AT5" s="5"/>
      <c r="AV5" s="6">
        <v>0.55000000000000004</v>
      </c>
    </row>
    <row r="6" spans="1:68" ht="27" customHeight="1" x14ac:dyDescent="0.3">
      <c r="A6" s="538"/>
      <c r="B6" s="539" t="s">
        <v>132</v>
      </c>
      <c r="C6" s="54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x14ac:dyDescent="0.3">
      <c r="A7" s="8">
        <v>1</v>
      </c>
      <c r="B7" s="9" t="s">
        <v>137</v>
      </c>
      <c r="C7" s="186">
        <v>0.85</v>
      </c>
      <c r="D7" s="28">
        <f>F7+G7</f>
        <v>0</v>
      </c>
      <c r="E7" s="48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x14ac:dyDescent="0.3">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3">
      <c r="A9" s="8">
        <v>3</v>
      </c>
      <c r="B9" s="9" t="s">
        <v>139</v>
      </c>
      <c r="C9" s="186">
        <v>0.85</v>
      </c>
      <c r="D9" s="28">
        <f t="shared" si="2"/>
        <v>0</v>
      </c>
      <c r="E9" s="487"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3">
      <c r="A10" s="8">
        <v>4</v>
      </c>
      <c r="B10" s="9" t="s">
        <v>140</v>
      </c>
      <c r="C10" s="186">
        <v>0.85</v>
      </c>
      <c r="D10" s="28">
        <f t="shared" si="2"/>
        <v>0</v>
      </c>
      <c r="E10" s="487"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521" t="s">
        <v>141</v>
      </c>
      <c r="C11" s="186">
        <v>0.85</v>
      </c>
      <c r="D11" s="28">
        <f t="shared" si="2"/>
        <v>0</v>
      </c>
      <c r="E11" s="487"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521" t="s">
        <v>142</v>
      </c>
      <c r="C12" s="186">
        <v>0.85</v>
      </c>
      <c r="D12" s="28">
        <f t="shared" si="2"/>
        <v>0</v>
      </c>
      <c r="E12" s="487"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3">
      <c r="A13" s="8">
        <v>7</v>
      </c>
      <c r="B13" s="521"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3">
      <c r="A14" s="11" t="s">
        <v>144</v>
      </c>
      <c r="B14" s="52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3">
      <c r="A15" s="11" t="s">
        <v>145</v>
      </c>
      <c r="B15" s="52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3">
      <c r="A16" s="8">
        <v>8</v>
      </c>
      <c r="B16" s="521" t="s">
        <v>146</v>
      </c>
      <c r="C16" s="186">
        <v>0.85</v>
      </c>
      <c r="D16" s="28">
        <f t="shared" si="2"/>
        <v>0</v>
      </c>
      <c r="E16" s="487"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x14ac:dyDescent="0.3">
      <c r="A17" s="8">
        <v>9</v>
      </c>
      <c r="B17" s="521" t="s">
        <v>147</v>
      </c>
      <c r="C17" s="186">
        <v>0.85</v>
      </c>
      <c r="D17" s="28">
        <f t="shared" si="2"/>
        <v>0</v>
      </c>
      <c r="E17" s="487"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3">
      <c r="A18" s="8">
        <v>10</v>
      </c>
      <c r="B18" s="521" t="s">
        <v>148</v>
      </c>
      <c r="C18" s="186">
        <v>0.85</v>
      </c>
      <c r="D18" s="28">
        <f t="shared" si="2"/>
        <v>0</v>
      </c>
      <c r="E18" s="487"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t="27.6" x14ac:dyDescent="0.3">
      <c r="A19" s="8">
        <v>11</v>
      </c>
      <c r="B19" s="521" t="s">
        <v>149</v>
      </c>
      <c r="C19" s="186">
        <v>0.85</v>
      </c>
      <c r="D19" s="28">
        <f t="shared" si="2"/>
        <v>0</v>
      </c>
      <c r="E19" s="487"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3">
      <c r="A20" s="8">
        <v>12</v>
      </c>
      <c r="B20" s="9" t="s">
        <v>150</v>
      </c>
      <c r="C20" s="186">
        <v>0.85</v>
      </c>
      <c r="D20" s="28">
        <f t="shared" si="2"/>
        <v>0</v>
      </c>
      <c r="E20" s="487"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3">
      <c r="A21" s="8">
        <v>13</v>
      </c>
      <c r="B21" s="9" t="s">
        <v>151</v>
      </c>
      <c r="C21" s="186">
        <v>0.85</v>
      </c>
      <c r="D21" s="28">
        <f t="shared" si="2"/>
        <v>0</v>
      </c>
      <c r="E21" s="487"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3">
      <c r="A22" s="8">
        <v>14</v>
      </c>
      <c r="B22" s="9" t="s">
        <v>152</v>
      </c>
      <c r="C22" s="186">
        <v>0.85</v>
      </c>
      <c r="D22" s="28">
        <f t="shared" si="2"/>
        <v>0</v>
      </c>
      <c r="E22" s="487"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3">
      <c r="A23" s="8">
        <v>15</v>
      </c>
      <c r="B23" s="9" t="s">
        <v>153</v>
      </c>
      <c r="C23" s="186">
        <v>0.85</v>
      </c>
      <c r="D23" s="28">
        <f t="shared" si="2"/>
        <v>0</v>
      </c>
      <c r="E23" s="487"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3">
      <c r="A24" s="489"/>
      <c r="B24" s="9" t="s">
        <v>154</v>
      </c>
      <c r="C24" s="187">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3">
      <c r="A26" s="489"/>
      <c r="B26" s="9" t="s">
        <v>156</v>
      </c>
      <c r="C26" s="491"/>
      <c r="D26" s="13"/>
      <c r="E26" s="490"/>
      <c r="F26" s="492"/>
      <c r="G26" s="492"/>
      <c r="H26" s="20">
        <f>H24-H23</f>
        <v>0</v>
      </c>
      <c r="I26" s="20">
        <f>I24-I23-I25</f>
        <v>0</v>
      </c>
      <c r="J26" s="20">
        <f t="shared" ref="J26:Y26" si="8">J24-J23</f>
        <v>0</v>
      </c>
      <c r="K26" s="20">
        <f>K24-K23-K25</f>
        <v>0</v>
      </c>
      <c r="L26" s="20">
        <f t="shared" si="8"/>
        <v>0</v>
      </c>
      <c r="M26" s="20">
        <f>M24-M23-M25</f>
        <v>0</v>
      </c>
      <c r="N26" s="20">
        <f t="shared" si="8"/>
        <v>0</v>
      </c>
      <c r="O26" s="20">
        <f t="shared" si="8"/>
        <v>0</v>
      </c>
      <c r="P26" s="20">
        <f t="shared" si="8"/>
        <v>0</v>
      </c>
      <c r="Q26" s="20">
        <f t="shared" si="8"/>
        <v>0</v>
      </c>
      <c r="R26" s="20">
        <f t="shared" si="8"/>
        <v>0</v>
      </c>
      <c r="S26" s="20">
        <f t="shared" si="8"/>
        <v>0</v>
      </c>
      <c r="T26" s="20">
        <f t="shared" si="8"/>
        <v>0</v>
      </c>
      <c r="U26" s="20">
        <f t="shared" si="8"/>
        <v>0</v>
      </c>
      <c r="V26" s="20">
        <f t="shared" si="8"/>
        <v>0</v>
      </c>
      <c r="W26" s="20">
        <f t="shared" si="8"/>
        <v>0</v>
      </c>
      <c r="X26" s="20">
        <f t="shared" si="8"/>
        <v>0</v>
      </c>
      <c r="Y26" s="20">
        <f t="shared" si="8"/>
        <v>0</v>
      </c>
      <c r="AE26" s="5"/>
      <c r="AF26" s="5"/>
      <c r="AG26" s="5"/>
      <c r="AH26" s="5"/>
      <c r="AI26" s="5"/>
      <c r="AJ26" s="5"/>
      <c r="AK26" s="5"/>
      <c r="AL26" s="5"/>
      <c r="AM26" s="5"/>
      <c r="AN26" s="5"/>
      <c r="AO26" s="5"/>
      <c r="AP26" s="5"/>
      <c r="AQ26" s="5"/>
      <c r="AR26" s="5"/>
      <c r="AS26" s="5"/>
      <c r="AT26" s="5"/>
    </row>
    <row r="27" spans="1:46" s="3" customFormat="1" ht="16.5" customHeight="1" x14ac:dyDescent="0.3">
      <c r="A27" s="486"/>
    </row>
    <row r="28" spans="1:46" s="3" customFormat="1" x14ac:dyDescent="0.3">
      <c r="A28" s="486"/>
    </row>
    <row r="29" spans="1:46" s="3" customFormat="1" x14ac:dyDescent="0.3">
      <c r="A29" s="486"/>
    </row>
    <row r="30" spans="1:46" s="3" customFormat="1" x14ac:dyDescent="0.3">
      <c r="A30" s="486"/>
    </row>
    <row r="31" spans="1:46" s="3" customFormat="1" x14ac:dyDescent="0.3">
      <c r="A31" s="486"/>
    </row>
    <row r="32" spans="1:46"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c r="A42" s="486"/>
    </row>
    <row r="43" spans="1:1" s="3" customFormat="1" x14ac:dyDescent="0.3">
      <c r="A43" s="486"/>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93"/>
      <c r="B68" s="494"/>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algorithmName="SHA-512" hashValue="thEJKxpx0xeG+bTBpj1Vk6wY/SZ3t5cHn+YuicaZg96qLrZi8OLydV9ExQ8dfyA9JxDS+hZu1LxrQHzsCyT3pA==" saltValue="Php7DaE106YZvi1lydZCC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L7" activePane="bottomRight" state="frozen"/>
      <selection pane="topRight" activeCell="J25" sqref="J25"/>
      <selection pane="bottomLeft" activeCell="J25" sqref="J25"/>
      <selection pane="bottomRight" activeCell="H15" sqref="H15:S18"/>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35" t="s">
        <v>157</v>
      </c>
      <c r="B1" s="535"/>
      <c r="C1" s="495"/>
      <c r="D1" s="543" t="s">
        <v>158</v>
      </c>
      <c r="E1" s="543"/>
      <c r="F1" s="543"/>
      <c r="G1" s="543"/>
      <c r="H1" s="543"/>
      <c r="I1" s="543"/>
      <c r="J1" s="543"/>
      <c r="K1" s="543"/>
      <c r="L1" s="543"/>
      <c r="M1" s="543"/>
      <c r="N1" s="543"/>
      <c r="O1" s="543"/>
      <c r="P1" s="543"/>
      <c r="Q1" s="543"/>
      <c r="R1" s="543"/>
      <c r="S1" s="543"/>
      <c r="T1" s="543"/>
      <c r="U1" s="543"/>
      <c r="V1" s="54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86"/>
    </row>
    <row r="3" spans="1:69" s="3" customFormat="1" hidden="1" x14ac:dyDescent="0.3">
      <c r="A3" s="486"/>
    </row>
    <row r="4" spans="1:69" ht="24.9" customHeight="1" x14ac:dyDescent="0.4">
      <c r="A4" s="537" t="s">
        <v>126</v>
      </c>
      <c r="B4" s="537"/>
      <c r="C4" s="537"/>
      <c r="D4" s="3"/>
      <c r="E4" s="3"/>
      <c r="F4" s="3"/>
      <c r="G4" s="3"/>
      <c r="H4" s="3"/>
      <c r="I4" s="3"/>
      <c r="J4" s="3"/>
      <c r="K4" s="3"/>
      <c r="L4" s="3"/>
      <c r="M4" s="3"/>
      <c r="N4" s="3"/>
      <c r="O4" s="3"/>
      <c r="P4" s="3"/>
      <c r="Q4" s="3"/>
      <c r="R4" s="3"/>
      <c r="S4" s="3"/>
      <c r="T4" s="3"/>
      <c r="U4" s="3"/>
      <c r="V4" s="3"/>
      <c r="W4" s="3"/>
      <c r="X4" s="3"/>
      <c r="Y4" s="3"/>
      <c r="Z4" s="3"/>
    </row>
    <row r="5" spans="1:69" ht="33.75" customHeight="1" x14ac:dyDescent="0.3">
      <c r="A5" s="538" t="s">
        <v>127</v>
      </c>
      <c r="B5" s="539" t="s">
        <v>128</v>
      </c>
      <c r="C5" s="540" t="s">
        <v>129</v>
      </c>
      <c r="D5" s="542" t="s">
        <v>130</v>
      </c>
      <c r="E5" s="542"/>
      <c r="F5" s="542" t="s">
        <v>131</v>
      </c>
      <c r="G5" s="542"/>
      <c r="H5" s="542">
        <f>'Dati par projektu'!E13</f>
        <v>2024</v>
      </c>
      <c r="I5" s="542"/>
      <c r="J5" s="542">
        <f>IF(OR(H5&gt;='Dati par projektu'!$C$17,H5="X"),"X",H5+1)</f>
        <v>2025</v>
      </c>
      <c r="K5" s="542"/>
      <c r="L5" s="542">
        <f>IF(OR(J5&gt;='Dati par projektu'!$C$17,J5="X"),"X",J5+1)</f>
        <v>2026</v>
      </c>
      <c r="M5" s="542"/>
      <c r="N5" s="542">
        <f>IF(OR(L5&gt;='Dati par projektu'!$C$17,L5="X"),"X",L5+1)</f>
        <v>2027</v>
      </c>
      <c r="O5" s="542"/>
      <c r="P5" s="542">
        <f>IF(OR(N5&gt;='Dati par projektu'!$C$17,N5="X"),"X",N5+1)</f>
        <v>2028</v>
      </c>
      <c r="Q5" s="542"/>
      <c r="R5" s="542">
        <f>IF(OR(P5&gt;='Dati par projektu'!$C$17,P5="X"),"X",P5+1)</f>
        <v>2029</v>
      </c>
      <c r="S5" s="542"/>
      <c r="T5" s="542" t="str">
        <f>IF(OR(R5&gt;='Dati par projektu'!$C$17,R5="X"),"X",R5+1)</f>
        <v>X</v>
      </c>
      <c r="U5" s="542"/>
      <c r="V5" s="542" t="str">
        <f>IF(OR(T5&gt;='Dati par projektu'!$C$17,T5="X"),"X",T5+1)</f>
        <v>X</v>
      </c>
      <c r="W5" s="542"/>
      <c r="X5" s="542" t="str">
        <f>IF(OR(V5&gt;='Dati par projektu'!$C$17,V5="X"),"X",V5+1)</f>
        <v>X</v>
      </c>
      <c r="Y5" s="542"/>
      <c r="Z5" s="3"/>
      <c r="AE5" s="5"/>
      <c r="AF5" s="5"/>
      <c r="AG5" s="5"/>
      <c r="AH5" s="5"/>
      <c r="AI5" s="5"/>
      <c r="AJ5" s="5"/>
      <c r="AK5" s="5"/>
      <c r="AL5" s="5"/>
      <c r="AM5" s="5"/>
      <c r="AN5" s="5"/>
      <c r="AO5" s="5"/>
      <c r="AP5" s="5"/>
      <c r="AQ5" s="5"/>
      <c r="AR5" s="5"/>
      <c r="AS5" s="5"/>
      <c r="AT5" s="5"/>
      <c r="AV5" s="6">
        <v>0.55000000000000004</v>
      </c>
      <c r="BQ5" s="4"/>
    </row>
    <row r="6" spans="1:69" ht="27" customHeight="1" x14ac:dyDescent="0.3">
      <c r="A6" s="538"/>
      <c r="B6" s="539" t="s">
        <v>132</v>
      </c>
      <c r="C6" s="54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137</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143</v>
      </c>
      <c r="C13" s="3"/>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x14ac:dyDescent="0.3">
      <c r="A14" s="11" t="s">
        <v>144</v>
      </c>
      <c r="B14" s="12" t="s">
        <v>159</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3">
      <c r="A15" s="11" t="s">
        <v>145</v>
      </c>
      <c r="B15" s="12" t="s">
        <v>160</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3">
      <c r="A16" s="8">
        <v>8</v>
      </c>
      <c r="B16" s="9" t="s">
        <v>146</v>
      </c>
      <c r="C16" s="186">
        <v>0.85</v>
      </c>
      <c r="D16" s="28">
        <f t="shared" si="2"/>
        <v>0</v>
      </c>
      <c r="E16" s="487"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3">
      <c r="A17" s="8">
        <v>9</v>
      </c>
      <c r="B17" s="9" t="s">
        <v>147</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3">
      <c r="A18" s="8">
        <v>10</v>
      </c>
      <c r="B18" s="9" t="s">
        <v>148</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7.6" x14ac:dyDescent="0.3">
      <c r="A19" s="8">
        <v>11</v>
      </c>
      <c r="B19" s="9" t="s">
        <v>161</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150</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151</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152</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153</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89"/>
      <c r="B24" s="9" t="s">
        <v>154</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89"/>
      <c r="B26" s="9" t="s">
        <v>156</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x14ac:dyDescent="0.3">
      <c r="A27" s="489"/>
      <c r="B27" s="9" t="s">
        <v>162</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3">
      <c r="A28" s="489"/>
      <c r="B28" s="9" t="s">
        <v>163</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x14ac:dyDescent="0.3">
      <c r="A29" s="489"/>
      <c r="B29" s="9" t="s">
        <v>164</v>
      </c>
      <c r="C29" s="491"/>
      <c r="D29" s="13"/>
      <c r="E29" s="490"/>
      <c r="F29" s="492"/>
      <c r="G29" s="492"/>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c r="Z29" s="3"/>
      <c r="AE29" s="5"/>
      <c r="AF29" s="5"/>
      <c r="AG29" s="5"/>
      <c r="AH29" s="5"/>
      <c r="AI29" s="5"/>
      <c r="AJ29" s="5"/>
      <c r="AK29" s="5"/>
      <c r="AL29" s="5"/>
      <c r="AM29" s="5"/>
      <c r="AN29" s="5"/>
      <c r="AO29" s="5"/>
      <c r="AP29" s="5"/>
      <c r="AQ29" s="5"/>
      <c r="AR29" s="5"/>
      <c r="AS29" s="5"/>
      <c r="AT29" s="5"/>
      <c r="BQ29" s="4"/>
    </row>
    <row r="30" spans="1:69" s="3" customFormat="1" x14ac:dyDescent="0.3">
      <c r="A30" s="486"/>
    </row>
    <row r="31" spans="1:69" s="3" customFormat="1" x14ac:dyDescent="0.3">
      <c r="A31" s="486"/>
    </row>
    <row r="32" spans="1:69"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c r="A42" s="486"/>
    </row>
    <row r="43" spans="1:1" s="3" customFormat="1" x14ac:dyDescent="0.3">
      <c r="A43" s="486"/>
    </row>
    <row r="44" spans="1:1" s="3" customFormat="1" x14ac:dyDescent="0.3">
      <c r="A44" s="486"/>
    </row>
    <row r="45" spans="1:1" s="3" customFormat="1" x14ac:dyDescent="0.3">
      <c r="A45" s="486"/>
    </row>
    <row r="46" spans="1:1" s="3" customFormat="1" x14ac:dyDescent="0.3">
      <c r="A46" s="486"/>
    </row>
    <row r="47" spans="1:1" s="3" customFormat="1" x14ac:dyDescent="0.3">
      <c r="A47" s="486"/>
    </row>
    <row r="48" spans="1:1" s="3" customFormat="1" x14ac:dyDescent="0.3">
      <c r="A48" s="486"/>
    </row>
    <row r="49" spans="1:1" s="3" customFormat="1" x14ac:dyDescent="0.3">
      <c r="A49" s="486"/>
    </row>
    <row r="50" spans="1:1" s="3" customFormat="1" x14ac:dyDescent="0.3">
      <c r="A50" s="486"/>
    </row>
    <row r="51" spans="1:1" s="3" customFormat="1" x14ac:dyDescent="0.3">
      <c r="A51" s="486"/>
    </row>
    <row r="52" spans="1:1" s="3" customFormat="1" x14ac:dyDescent="0.3">
      <c r="A52" s="486"/>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L7" activePane="bottomRight" state="frozen"/>
      <selection pane="topRight" activeCell="J25" sqref="J25"/>
      <selection pane="bottomLeft" activeCell="J25" sqref="J25"/>
      <selection pane="bottomRight" activeCell="H13" sqref="H13:Q16"/>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35" t="s">
        <v>165</v>
      </c>
      <c r="B1" s="535"/>
      <c r="C1" s="495"/>
      <c r="D1" s="543" t="s">
        <v>166</v>
      </c>
      <c r="E1" s="543"/>
      <c r="F1" s="543"/>
      <c r="G1" s="543"/>
      <c r="H1" s="543"/>
      <c r="I1" s="543"/>
      <c r="J1" s="543"/>
      <c r="K1" s="543"/>
      <c r="L1" s="543"/>
      <c r="M1" s="543"/>
      <c r="N1" s="543"/>
      <c r="O1" s="543"/>
      <c r="P1" s="543"/>
      <c r="Q1" s="543"/>
      <c r="R1" s="543"/>
      <c r="S1" s="543"/>
      <c r="T1" s="543"/>
      <c r="U1" s="543"/>
      <c r="V1" s="54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86"/>
    </row>
    <row r="3" spans="1:69" s="3" customFormat="1" hidden="1" x14ac:dyDescent="0.3">
      <c r="A3" s="486"/>
    </row>
    <row r="4" spans="1:69" ht="24.9" customHeight="1" x14ac:dyDescent="0.4">
      <c r="A4" s="537" t="s">
        <v>126</v>
      </c>
      <c r="B4" s="537"/>
      <c r="C4" s="537"/>
      <c r="D4" s="3"/>
      <c r="E4" s="3"/>
      <c r="F4" s="3"/>
      <c r="G4" s="3"/>
      <c r="H4" s="3"/>
      <c r="I4" s="3"/>
      <c r="J4" s="3"/>
      <c r="K4" s="3"/>
      <c r="L4" s="3"/>
      <c r="M4" s="3"/>
      <c r="N4" s="3"/>
      <c r="O4" s="3"/>
      <c r="P4" s="3"/>
      <c r="Q4" s="3"/>
      <c r="R4" s="3"/>
      <c r="S4" s="3"/>
      <c r="T4" s="3"/>
      <c r="U4" s="3"/>
      <c r="V4" s="3"/>
      <c r="W4" s="3"/>
      <c r="X4" s="3"/>
      <c r="Y4" s="3"/>
      <c r="Z4" s="3"/>
    </row>
    <row r="5" spans="1:69" ht="21.75" customHeight="1" x14ac:dyDescent="0.3">
      <c r="A5" s="538" t="s">
        <v>127</v>
      </c>
      <c r="B5" s="539" t="s">
        <v>128</v>
      </c>
      <c r="C5" s="540" t="s">
        <v>129</v>
      </c>
      <c r="D5" s="542" t="s">
        <v>130</v>
      </c>
      <c r="E5" s="542"/>
      <c r="F5" s="542" t="s">
        <v>131</v>
      </c>
      <c r="G5" s="542"/>
      <c r="H5" s="542">
        <f>'Dati par projektu'!E13</f>
        <v>2024</v>
      </c>
      <c r="I5" s="542"/>
      <c r="J5" s="542">
        <f>IF(OR(H5&gt;='Dati par projektu'!$C$17,H5="X"),"X",H5+1)</f>
        <v>2025</v>
      </c>
      <c r="K5" s="542"/>
      <c r="L5" s="542">
        <f>IF(OR(J5&gt;='Dati par projektu'!$C$17,J5="X"),"X",J5+1)</f>
        <v>2026</v>
      </c>
      <c r="M5" s="542"/>
      <c r="N5" s="542">
        <f>IF(OR(L5&gt;='Dati par projektu'!$C$17,L5="X"),"X",L5+1)</f>
        <v>2027</v>
      </c>
      <c r="O5" s="542"/>
      <c r="P5" s="542">
        <f>IF(OR(N5&gt;='Dati par projektu'!$C$17,N5="X"),"X",N5+1)</f>
        <v>2028</v>
      </c>
      <c r="Q5" s="542"/>
      <c r="R5" s="542">
        <f>IF(OR(P5&gt;='Dati par projektu'!$C$17,P5="X"),"X",P5+1)</f>
        <v>2029</v>
      </c>
      <c r="S5" s="542"/>
      <c r="T5" s="542" t="str">
        <f>IF(OR(R5&gt;='Dati par projektu'!$C$17,R5="X"),"X",R5+1)</f>
        <v>X</v>
      </c>
      <c r="U5" s="542"/>
      <c r="V5" s="542" t="str">
        <f>IF(OR(T5&gt;='Dati par projektu'!$C$17,T5="X"),"X",T5+1)</f>
        <v>X</v>
      </c>
      <c r="W5" s="542"/>
      <c r="X5" s="542" t="str">
        <f>IF(OR(V5&gt;='Dati par projektu'!$C$17,V5="X"),"X",V5+1)</f>
        <v>X</v>
      </c>
      <c r="Y5" s="542"/>
      <c r="Z5" s="3"/>
      <c r="AE5" s="5"/>
      <c r="AF5" s="5"/>
      <c r="AG5" s="5"/>
      <c r="AH5" s="5"/>
      <c r="AI5" s="5"/>
      <c r="AJ5" s="5"/>
      <c r="AK5" s="5"/>
      <c r="AL5" s="5"/>
      <c r="AM5" s="5"/>
      <c r="AN5" s="5"/>
      <c r="AO5" s="5"/>
      <c r="AP5" s="5"/>
      <c r="AQ5" s="5"/>
      <c r="AR5" s="5"/>
      <c r="AS5" s="5"/>
      <c r="AT5" s="5"/>
      <c r="AV5" s="6">
        <v>0.55000000000000004</v>
      </c>
      <c r="BQ5" s="4"/>
    </row>
    <row r="6" spans="1:69" ht="27" customHeight="1" x14ac:dyDescent="0.3">
      <c r="A6" s="538"/>
      <c r="B6" s="539" t="s">
        <v>132</v>
      </c>
      <c r="C6" s="54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3">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3">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3">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3">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3">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7.6" x14ac:dyDescent="0.3">
      <c r="A19" s="8">
        <v>11</v>
      </c>
      <c r="B19" s="9" t="s">
        <v>149</v>
      </c>
      <c r="C19" s="186">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150</v>
      </c>
      <c r="C20" s="186">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151</v>
      </c>
      <c r="C21" s="186">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152</v>
      </c>
      <c r="C22" s="186">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153</v>
      </c>
      <c r="C23" s="186">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89"/>
      <c r="B26" s="9" t="s">
        <v>156</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s="3" customFormat="1" x14ac:dyDescent="0.3">
      <c r="A27" s="486"/>
    </row>
    <row r="28" spans="1:69" s="3" customFormat="1" x14ac:dyDescent="0.3">
      <c r="A28" s="486"/>
    </row>
    <row r="29" spans="1:69" s="3" customFormat="1" x14ac:dyDescent="0.3">
      <c r="A29" s="486"/>
    </row>
    <row r="30" spans="1:69" s="3" customFormat="1" x14ac:dyDescent="0.3">
      <c r="A30" s="486"/>
    </row>
    <row r="31" spans="1:69" s="3" customFormat="1" x14ac:dyDescent="0.3">
      <c r="A31" s="486"/>
    </row>
    <row r="32" spans="1:69"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c r="A42" s="486"/>
    </row>
    <row r="43" spans="1:1" s="3" customFormat="1" x14ac:dyDescent="0.3">
      <c r="A43" s="486"/>
    </row>
    <row r="44" spans="1:1" s="3" customFormat="1" x14ac:dyDescent="0.3">
      <c r="A44" s="486"/>
    </row>
    <row r="45" spans="1:1" s="3" customFormat="1" x14ac:dyDescent="0.3">
      <c r="A45" s="486"/>
    </row>
    <row r="46" spans="1:1" s="3" customFormat="1" x14ac:dyDescent="0.3">
      <c r="A46" s="486"/>
    </row>
    <row r="47" spans="1:1" s="3" customFormat="1" x14ac:dyDescent="0.3">
      <c r="A47" s="486"/>
    </row>
    <row r="48" spans="1:1" s="3" customFormat="1" x14ac:dyDescent="0.3">
      <c r="A48" s="486"/>
    </row>
    <row r="49" spans="1:1" s="3" customFormat="1" x14ac:dyDescent="0.3">
      <c r="A49" s="486"/>
    </row>
    <row r="50" spans="1:1" s="3" customFormat="1" x14ac:dyDescent="0.3">
      <c r="A50" s="486"/>
    </row>
    <row r="51" spans="1:1" s="3" customFormat="1" x14ac:dyDescent="0.3">
      <c r="A51" s="486"/>
    </row>
    <row r="52" spans="1:1" s="3" customFormat="1" x14ac:dyDescent="0.3">
      <c r="A52" s="486"/>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G4" sqref="G4:I4"/>
      <selection pane="bottomLeft" activeCell="G4" sqref="G4:I4"/>
      <selection pane="bottomRight" activeCell="G4" sqref="G4:I4"/>
    </sheetView>
  </sheetViews>
  <sheetFormatPr defaultColWidth="9.109375" defaultRowHeight="13.8" x14ac:dyDescent="0.3"/>
  <cols>
    <col min="1" max="1" width="5.44140625" style="4" customWidth="1"/>
    <col min="2" max="2" width="64.664062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68" width="9.109375" style="3"/>
    <col min="69" max="16384" width="9.109375" style="4"/>
  </cols>
  <sheetData>
    <row r="1" spans="1:68" s="1" customFormat="1" ht="27" customHeight="1" x14ac:dyDescent="0.3">
      <c r="A1" s="535" t="s">
        <v>167</v>
      </c>
      <c r="B1" s="535"/>
      <c r="C1" s="485"/>
      <c r="D1" s="544" t="s">
        <v>168</v>
      </c>
      <c r="E1" s="544"/>
      <c r="F1" s="544"/>
      <c r="G1" s="544"/>
      <c r="H1" s="544"/>
      <c r="I1" s="544"/>
      <c r="J1" s="544"/>
      <c r="K1" s="544"/>
      <c r="L1" s="544"/>
      <c r="M1" s="544"/>
      <c r="N1" s="544"/>
      <c r="O1" s="544"/>
      <c r="P1" s="544"/>
      <c r="Q1" s="544"/>
      <c r="R1" s="544"/>
      <c r="S1" s="544"/>
      <c r="T1" s="544"/>
      <c r="U1" s="544"/>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86"/>
    </row>
    <row r="3" spans="1:68" s="3" customFormat="1" ht="18" x14ac:dyDescent="0.35">
      <c r="A3" s="486"/>
      <c r="B3" s="510" t="s">
        <v>169</v>
      </c>
      <c r="C3" s="99"/>
      <c r="D3" s="100"/>
      <c r="E3" s="100"/>
      <c r="F3" s="100"/>
      <c r="G3" s="511" t="s">
        <v>170</v>
      </c>
      <c r="H3" s="190"/>
      <c r="I3" s="100"/>
      <c r="J3" s="100"/>
      <c r="K3" s="545" t="s">
        <v>171</v>
      </c>
      <c r="L3" s="546"/>
      <c r="M3" s="546"/>
      <c r="N3" s="547"/>
      <c r="O3" s="505"/>
      <c r="P3" s="496" t="s">
        <v>109</v>
      </c>
    </row>
    <row r="4" spans="1:68" ht="24.9" customHeight="1" x14ac:dyDescent="0.4">
      <c r="A4" s="537" t="s">
        <v>126</v>
      </c>
      <c r="B4" s="537"/>
      <c r="C4" s="537"/>
      <c r="D4" s="3"/>
      <c r="E4" s="3"/>
      <c r="F4" s="3"/>
      <c r="G4" s="3"/>
      <c r="H4" s="3"/>
      <c r="I4" s="3"/>
      <c r="J4" s="3"/>
      <c r="K4" s="3"/>
      <c r="L4" s="3"/>
      <c r="M4" s="3"/>
      <c r="N4" s="3"/>
      <c r="O4" s="3"/>
      <c r="P4" s="3"/>
      <c r="Q4" s="3"/>
      <c r="R4" s="3"/>
      <c r="S4" s="3"/>
      <c r="T4" s="3"/>
      <c r="U4" s="3"/>
      <c r="V4" s="3"/>
      <c r="W4" s="3"/>
      <c r="X4" s="3"/>
      <c r="Y4" s="3"/>
    </row>
    <row r="5" spans="1:68" ht="20.25" customHeight="1" x14ac:dyDescent="0.3">
      <c r="A5" s="538" t="s">
        <v>127</v>
      </c>
      <c r="B5" s="539" t="s">
        <v>128</v>
      </c>
      <c r="C5" s="540" t="s">
        <v>129</v>
      </c>
      <c r="D5" s="542" t="s">
        <v>130</v>
      </c>
      <c r="E5" s="542"/>
      <c r="F5" s="542" t="s">
        <v>131</v>
      </c>
      <c r="G5" s="542"/>
      <c r="H5" s="542">
        <f>'Dati par projektu'!E13</f>
        <v>2024</v>
      </c>
      <c r="I5" s="542"/>
      <c r="J5" s="542">
        <f>IF(OR(H5&gt;='Dati par projektu'!$C$17,H5="X"),"X",H5+1)</f>
        <v>2025</v>
      </c>
      <c r="K5" s="542"/>
      <c r="L5" s="542">
        <f>IF(OR(J5&gt;='Dati par projektu'!$C$17,J5="X"),"X",J5+1)</f>
        <v>2026</v>
      </c>
      <c r="M5" s="542"/>
      <c r="N5" s="542">
        <f>IF(OR(L5&gt;='Dati par projektu'!$C$17,L5="X"),"X",L5+1)</f>
        <v>2027</v>
      </c>
      <c r="O5" s="542"/>
      <c r="P5" s="542">
        <f>IF(OR(N5&gt;='Dati par projektu'!$C$17,N5="X"),"X",N5+1)</f>
        <v>2028</v>
      </c>
      <c r="Q5" s="542"/>
      <c r="R5" s="542">
        <f>IF(OR(P5&gt;='Dati par projektu'!$C$17,P5="X"),"X",P5+1)</f>
        <v>2029</v>
      </c>
      <c r="S5" s="542"/>
      <c r="T5" s="542" t="str">
        <f>IF(OR(R5&gt;='Dati par projektu'!$C$17,R5="X"),"X",R5+1)</f>
        <v>X</v>
      </c>
      <c r="U5" s="542"/>
      <c r="V5" s="542" t="str">
        <f>IF(OR(T5&gt;='Dati par projektu'!$C$17,T5="X"),"X",T5+1)</f>
        <v>X</v>
      </c>
      <c r="W5" s="542"/>
      <c r="X5" s="542" t="str">
        <f>IF(OR(V5&gt;='Dati par projektu'!$C$17,V5="X"),"X",V5+1)</f>
        <v>X</v>
      </c>
      <c r="Y5" s="542"/>
      <c r="AE5" s="5"/>
      <c r="AF5" s="5"/>
      <c r="AG5" s="5"/>
      <c r="AH5" s="5"/>
      <c r="AI5" s="5"/>
      <c r="AJ5" s="5"/>
      <c r="AK5" s="5"/>
      <c r="AL5" s="5"/>
      <c r="AM5" s="5"/>
      <c r="AN5" s="5"/>
      <c r="AO5" s="5"/>
      <c r="AP5" s="5"/>
      <c r="AQ5" s="5"/>
      <c r="AR5" s="5"/>
      <c r="AS5" s="5"/>
      <c r="AT5" s="5"/>
      <c r="AV5" s="6">
        <v>0.55000000000000004</v>
      </c>
    </row>
    <row r="6" spans="1:68" ht="27" customHeight="1" x14ac:dyDescent="0.3">
      <c r="A6" s="538"/>
      <c r="B6" s="539" t="s">
        <v>132</v>
      </c>
      <c r="C6" s="54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x14ac:dyDescent="0.3">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149</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150</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151</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152</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153</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9"/>
      <c r="B26" s="9" t="s">
        <v>156</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ht="16.5" customHeight="1" x14ac:dyDescent="0.3">
      <c r="A27" s="486"/>
    </row>
    <row r="28" spans="1:46" s="3" customFormat="1" x14ac:dyDescent="0.3">
      <c r="A28" s="486"/>
    </row>
    <row r="29" spans="1:46" s="3" customFormat="1" x14ac:dyDescent="0.3">
      <c r="A29" s="486"/>
    </row>
    <row r="30" spans="1:46" s="3" customFormat="1" x14ac:dyDescent="0.3">
      <c r="A30" s="486"/>
    </row>
    <row r="31" spans="1:46" s="3" customFormat="1" x14ac:dyDescent="0.3">
      <c r="A31" s="486"/>
    </row>
    <row r="32" spans="1:46"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c r="A42" s="486"/>
    </row>
    <row r="43" spans="1:1" s="3" customFormat="1" x14ac:dyDescent="0.3">
      <c r="A43" s="486"/>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93"/>
      <c r="B68" s="494"/>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L7" activePane="bottomRight" state="frozen"/>
      <selection pane="topRight" activeCell="G4" sqref="G4:I4"/>
      <selection pane="bottomLeft" activeCell="G4" sqref="G4:I4"/>
      <selection pane="bottomRight" activeCell="G4" sqref="G4:I4"/>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35" t="s">
        <v>172</v>
      </c>
      <c r="B1" s="535"/>
      <c r="C1" s="495"/>
      <c r="D1" s="543" t="s">
        <v>173</v>
      </c>
      <c r="E1" s="543"/>
      <c r="F1" s="543"/>
      <c r="G1" s="543"/>
      <c r="H1" s="543"/>
      <c r="I1" s="543"/>
      <c r="J1" s="543"/>
      <c r="K1" s="543"/>
      <c r="L1" s="543"/>
      <c r="M1" s="543"/>
      <c r="N1" s="543"/>
      <c r="O1" s="543"/>
      <c r="P1" s="543"/>
      <c r="Q1" s="543"/>
      <c r="R1" s="543"/>
      <c r="S1" s="543"/>
      <c r="T1" s="543"/>
      <c r="U1" s="543"/>
      <c r="V1" s="54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6"/>
    </row>
    <row r="3" spans="1:69" s="3" customFormat="1" ht="18" x14ac:dyDescent="0.35">
      <c r="A3" s="486"/>
      <c r="B3" s="510" t="s">
        <v>169</v>
      </c>
      <c r="C3" s="99"/>
      <c r="D3" s="100"/>
      <c r="E3" s="100"/>
      <c r="F3" s="100"/>
      <c r="G3" s="511" t="s">
        <v>170</v>
      </c>
      <c r="H3" s="190"/>
      <c r="I3" s="100"/>
      <c r="J3" s="100"/>
      <c r="K3" s="545" t="s">
        <v>171</v>
      </c>
      <c r="L3" s="546"/>
      <c r="M3" s="546"/>
      <c r="N3" s="547"/>
      <c r="O3" s="505"/>
      <c r="P3" s="496" t="s">
        <v>109</v>
      </c>
    </row>
    <row r="4" spans="1:69" ht="24.9" customHeight="1" x14ac:dyDescent="0.4">
      <c r="A4" s="537" t="s">
        <v>126</v>
      </c>
      <c r="B4" s="537"/>
      <c r="C4" s="537"/>
      <c r="D4" s="3"/>
      <c r="E4" s="3"/>
      <c r="F4" s="3"/>
      <c r="G4" s="3"/>
      <c r="H4" s="3"/>
      <c r="I4" s="3"/>
      <c r="J4" s="3"/>
      <c r="K4" s="3"/>
      <c r="L4" s="3"/>
      <c r="M4" s="3"/>
      <c r="N4" s="3"/>
      <c r="O4" s="3"/>
      <c r="P4" s="3"/>
      <c r="Q4" s="3"/>
      <c r="R4" s="3"/>
      <c r="S4" s="3"/>
      <c r="T4" s="3"/>
      <c r="U4" s="3"/>
      <c r="V4" s="3"/>
      <c r="W4" s="3"/>
      <c r="X4" s="3"/>
      <c r="Y4" s="3"/>
      <c r="Z4" s="3"/>
      <c r="BQ4" s="4"/>
    </row>
    <row r="5" spans="1:69" ht="25.5" customHeight="1" x14ac:dyDescent="0.3">
      <c r="A5" s="538" t="s">
        <v>127</v>
      </c>
      <c r="B5" s="539" t="s">
        <v>128</v>
      </c>
      <c r="C5" s="540" t="s">
        <v>129</v>
      </c>
      <c r="D5" s="542" t="s">
        <v>130</v>
      </c>
      <c r="E5" s="542"/>
      <c r="F5" s="542" t="s">
        <v>131</v>
      </c>
      <c r="G5" s="542"/>
      <c r="H5" s="542">
        <f>'Dati par projektu'!E13</f>
        <v>2024</v>
      </c>
      <c r="I5" s="542"/>
      <c r="J5" s="542">
        <f>IF(OR(H5&gt;='Dati par projektu'!$C$17,H5="X"),"X",H5+1)</f>
        <v>2025</v>
      </c>
      <c r="K5" s="542"/>
      <c r="L5" s="542">
        <f>IF(OR(J5&gt;='Dati par projektu'!$C$17,J5="X"),"X",J5+1)</f>
        <v>2026</v>
      </c>
      <c r="M5" s="542"/>
      <c r="N5" s="542">
        <f>IF(OR(L5&gt;='Dati par projektu'!$C$17,L5="X"),"X",L5+1)</f>
        <v>2027</v>
      </c>
      <c r="O5" s="542"/>
      <c r="P5" s="542">
        <f>IF(OR(N5&gt;='Dati par projektu'!$C$17,N5="X"),"X",N5+1)</f>
        <v>2028</v>
      </c>
      <c r="Q5" s="542"/>
      <c r="R5" s="542">
        <f>IF(OR(P5&gt;='Dati par projektu'!$C$17,P5="X"),"X",P5+1)</f>
        <v>2029</v>
      </c>
      <c r="S5" s="542"/>
      <c r="T5" s="542" t="str">
        <f>IF(OR(R5&gt;='Dati par projektu'!$C$17,R5="X"),"X",R5+1)</f>
        <v>X</v>
      </c>
      <c r="U5" s="542"/>
      <c r="V5" s="542" t="str">
        <f>IF(OR(T5&gt;='Dati par projektu'!$C$17,T5="X"),"X",T5+1)</f>
        <v>X</v>
      </c>
      <c r="W5" s="542"/>
      <c r="X5" s="542" t="str">
        <f>IF(OR(V5&gt;='Dati par projektu'!$C$17,V5="X"),"X",V5+1)</f>
        <v>X</v>
      </c>
      <c r="Y5" s="542"/>
      <c r="Z5" s="3"/>
      <c r="AE5" s="5"/>
      <c r="AF5" s="5"/>
      <c r="AG5" s="5"/>
      <c r="AH5" s="5"/>
      <c r="AI5" s="5"/>
      <c r="AJ5" s="5"/>
      <c r="AK5" s="5"/>
      <c r="AL5" s="5"/>
      <c r="AM5" s="5"/>
      <c r="AN5" s="5"/>
      <c r="AO5" s="5"/>
      <c r="AP5" s="5"/>
      <c r="AQ5" s="5"/>
      <c r="AR5" s="5"/>
      <c r="AS5" s="5"/>
      <c r="AT5" s="5"/>
      <c r="AV5" s="6">
        <v>0.55000000000000004</v>
      </c>
      <c r="BQ5" s="4"/>
    </row>
    <row r="6" spans="1:69" ht="27" customHeight="1" x14ac:dyDescent="0.3">
      <c r="A6" s="538"/>
      <c r="B6" s="539" t="s">
        <v>132</v>
      </c>
      <c r="C6" s="54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137</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140</v>
      </c>
      <c r="C10" s="186">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143</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3">
      <c r="A14" s="11" t="s">
        <v>144</v>
      </c>
      <c r="B14" s="12" t="s">
        <v>159</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145</v>
      </c>
      <c r="B15" s="12" t="s">
        <v>160</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146</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147</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148</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161</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150</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151</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152</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153</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89"/>
      <c r="B24" s="9" t="s">
        <v>154</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9"/>
      <c r="B26" s="9" t="s">
        <v>156</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3">
      <c r="A27" s="489"/>
      <c r="B27" s="9" t="s">
        <v>162</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3">
      <c r="A28" s="489"/>
      <c r="B28" s="9" t="s">
        <v>163</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3">
      <c r="A29" s="489"/>
      <c r="B29" s="9" t="s">
        <v>164</v>
      </c>
      <c r="C29" s="491"/>
      <c r="D29" s="13"/>
      <c r="E29" s="490"/>
      <c r="F29" s="492"/>
      <c r="G29" s="492"/>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3">
      <c r="A30" s="486"/>
    </row>
    <row r="31" spans="1:69" s="3" customFormat="1" x14ac:dyDescent="0.3">
      <c r="A31" s="486"/>
    </row>
    <row r="32" spans="1:69"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c r="A42" s="486"/>
    </row>
    <row r="43" spans="1:1" s="3" customFormat="1" x14ac:dyDescent="0.3">
      <c r="A43" s="486"/>
    </row>
    <row r="44" spans="1:1" s="3" customFormat="1" x14ac:dyDescent="0.3">
      <c r="A44" s="486"/>
    </row>
    <row r="45" spans="1:1" s="3" customFormat="1" x14ac:dyDescent="0.3">
      <c r="A45" s="486"/>
    </row>
    <row r="46" spans="1:1" s="3" customFormat="1" x14ac:dyDescent="0.3">
      <c r="A46" s="486"/>
    </row>
    <row r="47" spans="1:1" s="3" customFormat="1" x14ac:dyDescent="0.3">
      <c r="A47" s="486"/>
    </row>
    <row r="48" spans="1:1" s="3" customFormat="1" x14ac:dyDescent="0.3">
      <c r="A48" s="486"/>
    </row>
    <row r="49" spans="1:1" s="3" customFormat="1" x14ac:dyDescent="0.3">
      <c r="A49" s="486"/>
    </row>
    <row r="50" spans="1:1" s="3" customFormat="1" x14ac:dyDescent="0.3">
      <c r="A50" s="486"/>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H3" sqref="H3"/>
      <selection pane="bottomLeft" activeCell="H3" sqref="H3"/>
      <selection pane="bottomRight" activeCell="H3" sqref="H3"/>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35" t="s">
        <v>174</v>
      </c>
      <c r="B1" s="535"/>
      <c r="C1" s="495"/>
      <c r="D1" s="543" t="s">
        <v>175</v>
      </c>
      <c r="E1" s="543"/>
      <c r="F1" s="543"/>
      <c r="G1" s="543"/>
      <c r="H1" s="543"/>
      <c r="I1" s="543"/>
      <c r="J1" s="543"/>
      <c r="K1" s="543"/>
      <c r="L1" s="543"/>
      <c r="M1" s="543"/>
      <c r="N1" s="543"/>
      <c r="O1" s="543"/>
      <c r="P1" s="543"/>
      <c r="Q1" s="543"/>
      <c r="R1" s="543"/>
      <c r="S1" s="543"/>
      <c r="T1" s="543"/>
      <c r="U1" s="543"/>
      <c r="V1" s="54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6"/>
    </row>
    <row r="3" spans="1:69" s="3" customFormat="1" ht="24" customHeight="1" x14ac:dyDescent="0.35">
      <c r="A3" s="486"/>
      <c r="B3" s="510" t="s">
        <v>169</v>
      </c>
      <c r="C3" s="99"/>
      <c r="D3" s="100"/>
      <c r="E3" s="100"/>
      <c r="F3" s="100"/>
      <c r="G3" s="511" t="s">
        <v>170</v>
      </c>
      <c r="H3" s="190"/>
      <c r="I3" s="100"/>
      <c r="J3" s="100"/>
      <c r="K3" s="545" t="s">
        <v>171</v>
      </c>
      <c r="L3" s="546"/>
      <c r="M3" s="546"/>
      <c r="N3" s="547"/>
      <c r="O3" s="505"/>
      <c r="P3" s="496" t="s">
        <v>109</v>
      </c>
      <c r="T3" s="548" t="s">
        <v>176</v>
      </c>
      <c r="U3" s="548"/>
      <c r="V3" s="548"/>
      <c r="W3" s="548"/>
      <c r="X3" s="191" t="s">
        <v>26</v>
      </c>
      <c r="AA3" s="3">
        <f>IF(X3="",0,IF(X3="Jā",2,1))</f>
        <v>1</v>
      </c>
    </row>
    <row r="4" spans="1:69" ht="24.9" customHeight="1" x14ac:dyDescent="0.4">
      <c r="A4" s="537" t="s">
        <v>126</v>
      </c>
      <c r="B4" s="537"/>
      <c r="C4" s="537"/>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38" t="s">
        <v>127</v>
      </c>
      <c r="B5" s="539" t="s">
        <v>128</v>
      </c>
      <c r="C5" s="540" t="s">
        <v>129</v>
      </c>
      <c r="D5" s="542" t="s">
        <v>130</v>
      </c>
      <c r="E5" s="542"/>
      <c r="F5" s="542" t="s">
        <v>131</v>
      </c>
      <c r="G5" s="542"/>
      <c r="H5" s="542">
        <f>'Dati par projektu'!E13</f>
        <v>2024</v>
      </c>
      <c r="I5" s="542"/>
      <c r="J5" s="542">
        <f>IF(OR(H5&gt;='Dati par projektu'!$C$17,H5="X"),"X",H5+1)</f>
        <v>2025</v>
      </c>
      <c r="K5" s="542"/>
      <c r="L5" s="542">
        <f>IF(OR(J5&gt;='Dati par projektu'!$C$17,J5="X"),"X",J5+1)</f>
        <v>2026</v>
      </c>
      <c r="M5" s="542"/>
      <c r="N5" s="542">
        <f>IF(OR(L5&gt;='Dati par projektu'!$C$17,L5="X"),"X",L5+1)</f>
        <v>2027</v>
      </c>
      <c r="O5" s="542"/>
      <c r="P5" s="542">
        <f>IF(OR(N5&gt;='Dati par projektu'!$C$17,N5="X"),"X",N5+1)</f>
        <v>2028</v>
      </c>
      <c r="Q5" s="542"/>
      <c r="R5" s="542">
        <f>IF(OR(P5&gt;='Dati par projektu'!$C$17,P5="X"),"X",P5+1)</f>
        <v>2029</v>
      </c>
      <c r="S5" s="542"/>
      <c r="T5" s="542" t="str">
        <f>IF(OR(R5&gt;='Dati par projektu'!$C$17,R5="X"),"X",R5+1)</f>
        <v>X</v>
      </c>
      <c r="U5" s="542"/>
      <c r="V5" s="542" t="str">
        <f>IF(OR(T5&gt;='Dati par projektu'!$C$17,T5="X"),"X",T5+1)</f>
        <v>X</v>
      </c>
      <c r="W5" s="542"/>
      <c r="X5" s="542" t="str">
        <f>IF(OR(V5&gt;='Dati par projektu'!$C$17,V5="X"),"X",V5+1)</f>
        <v>X</v>
      </c>
      <c r="Y5" s="542"/>
      <c r="Z5" s="3"/>
      <c r="AE5" s="5"/>
      <c r="AF5" s="5"/>
      <c r="AG5" s="5"/>
      <c r="AH5" s="5"/>
      <c r="AI5" s="5"/>
      <c r="AJ5" s="5"/>
      <c r="AK5" s="5"/>
      <c r="AL5" s="5"/>
      <c r="AM5" s="5"/>
      <c r="AN5" s="5"/>
      <c r="AO5" s="5"/>
      <c r="AP5" s="5"/>
      <c r="AQ5" s="5"/>
      <c r="AR5" s="5"/>
      <c r="AS5" s="5"/>
      <c r="AT5" s="5"/>
      <c r="AV5" s="6">
        <v>0.55000000000000004</v>
      </c>
      <c r="BQ5" s="4"/>
    </row>
    <row r="6" spans="1:69" ht="27" customHeight="1" x14ac:dyDescent="0.3">
      <c r="A6" s="538"/>
      <c r="B6" s="539" t="s">
        <v>132</v>
      </c>
      <c r="C6" s="54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3">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149</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150</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151</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152</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153</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9"/>
      <c r="B26" s="9" t="s">
        <v>156</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3">
      <c r="A27" s="486"/>
    </row>
    <row r="28" spans="1:46" s="3" customFormat="1" x14ac:dyDescent="0.3">
      <c r="A28" s="486"/>
    </row>
    <row r="29" spans="1:46" s="3" customFormat="1" x14ac:dyDescent="0.3">
      <c r="A29" s="486"/>
    </row>
    <row r="30" spans="1:46" s="3" customFormat="1" x14ac:dyDescent="0.3">
      <c r="A30" s="486"/>
    </row>
    <row r="31" spans="1:46" s="3" customFormat="1" x14ac:dyDescent="0.3">
      <c r="A31" s="486"/>
    </row>
    <row r="32" spans="1:46"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c r="A42" s="486"/>
    </row>
    <row r="43" spans="1:1" s="3" customFormat="1" x14ac:dyDescent="0.3">
      <c r="A43" s="486"/>
    </row>
    <row r="44" spans="1:1" s="3" customFormat="1" x14ac:dyDescent="0.3">
      <c r="A44" s="486"/>
    </row>
    <row r="45" spans="1:1" s="3" customFormat="1" x14ac:dyDescent="0.3">
      <c r="A45" s="486"/>
    </row>
    <row r="46" spans="1:1" s="3" customFormat="1" x14ac:dyDescent="0.3">
      <c r="A46" s="486"/>
    </row>
    <row r="47" spans="1:1" s="3" customFormat="1" x14ac:dyDescent="0.3">
      <c r="A47" s="486"/>
    </row>
    <row r="48" spans="1:1" s="3" customFormat="1" x14ac:dyDescent="0.3">
      <c r="A48" s="486"/>
    </row>
    <row r="49" spans="1:1" s="3" customFormat="1" x14ac:dyDescent="0.3">
      <c r="A49" s="486"/>
    </row>
    <row r="50" spans="1:1" s="3" customFormat="1" x14ac:dyDescent="0.3">
      <c r="A50" s="486"/>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N7" activePane="bottomRight" state="frozen"/>
      <selection pane="topRight" activeCell="H3" sqref="H3"/>
      <selection pane="bottomLeft" activeCell="H3" sqref="H3"/>
      <selection pane="bottomRight" activeCell="H3" sqref="H3"/>
    </sheetView>
  </sheetViews>
  <sheetFormatPr defaultColWidth="9.109375" defaultRowHeight="13.8" x14ac:dyDescent="0.3"/>
  <cols>
    <col min="1" max="1" width="5.44140625" style="4" customWidth="1"/>
    <col min="2" max="2" width="64.6640625" style="4" customWidth="1"/>
    <col min="3" max="3" width="14.5546875" style="4" customWidth="1"/>
    <col min="4" max="4" width="14.33203125" style="4" customWidth="1"/>
    <col min="5" max="5" width="9.44140625" style="4" customWidth="1"/>
    <col min="6" max="11" width="13.88671875" style="4" customWidth="1"/>
    <col min="12" max="19" width="14" style="4" customWidth="1"/>
    <col min="20" max="20" width="11.33203125" style="4" customWidth="1"/>
    <col min="21" max="25" width="14" style="4" customWidth="1"/>
    <col min="26" max="68" width="9.109375" style="3"/>
    <col min="69" max="16384" width="9.109375" style="4"/>
  </cols>
  <sheetData>
    <row r="1" spans="1:68" s="1" customFormat="1" ht="27" customHeight="1" x14ac:dyDescent="0.3">
      <c r="A1" s="535" t="s">
        <v>177</v>
      </c>
      <c r="B1" s="535"/>
      <c r="C1" s="485"/>
      <c r="D1" s="544" t="s">
        <v>178</v>
      </c>
      <c r="E1" s="544"/>
      <c r="F1" s="544"/>
      <c r="G1" s="544"/>
      <c r="H1" s="544"/>
      <c r="I1" s="544"/>
      <c r="J1" s="544"/>
      <c r="K1" s="544"/>
      <c r="L1" s="544"/>
      <c r="M1" s="544"/>
      <c r="N1" s="544"/>
      <c r="O1" s="544"/>
      <c r="P1" s="544"/>
      <c r="Q1" s="544"/>
      <c r="R1" s="544"/>
      <c r="S1" s="544"/>
      <c r="T1" s="544"/>
      <c r="U1" s="544"/>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86"/>
    </row>
    <row r="3" spans="1:68" s="3" customFormat="1" ht="18" x14ac:dyDescent="0.35">
      <c r="A3" s="486"/>
      <c r="B3" s="510" t="s">
        <v>169</v>
      </c>
      <c r="C3" s="99"/>
      <c r="D3" s="100"/>
      <c r="E3" s="100"/>
      <c r="F3" s="100"/>
      <c r="G3" s="511" t="s">
        <v>170</v>
      </c>
      <c r="H3" s="190"/>
      <c r="I3" s="100"/>
      <c r="J3" s="100"/>
      <c r="K3" s="545" t="s">
        <v>171</v>
      </c>
      <c r="L3" s="546"/>
      <c r="M3" s="546"/>
      <c r="N3" s="547"/>
      <c r="O3" s="505"/>
      <c r="P3" s="496" t="s">
        <v>109</v>
      </c>
    </row>
    <row r="4" spans="1:68" ht="24.9" customHeight="1" x14ac:dyDescent="0.4">
      <c r="A4" s="537" t="s">
        <v>126</v>
      </c>
      <c r="B4" s="537"/>
      <c r="C4" s="537"/>
      <c r="D4" s="3"/>
      <c r="E4" s="3"/>
      <c r="F4" s="3"/>
      <c r="G4" s="3"/>
      <c r="H4" s="3"/>
      <c r="I4" s="3"/>
      <c r="J4" s="3"/>
      <c r="K4" s="3"/>
      <c r="L4" s="3"/>
      <c r="M4" s="3"/>
      <c r="N4" s="3"/>
      <c r="O4" s="3"/>
      <c r="P4" s="3"/>
      <c r="Q4" s="3"/>
      <c r="R4" s="3"/>
      <c r="S4" s="3"/>
      <c r="T4" s="3"/>
      <c r="U4" s="3"/>
      <c r="V4" s="3"/>
      <c r="W4" s="3"/>
      <c r="X4" s="3"/>
      <c r="Y4" s="3"/>
    </row>
    <row r="5" spans="1:68" ht="21.75" customHeight="1" x14ac:dyDescent="0.3">
      <c r="A5" s="538" t="s">
        <v>127</v>
      </c>
      <c r="B5" s="539" t="s">
        <v>128</v>
      </c>
      <c r="C5" s="540" t="s">
        <v>129</v>
      </c>
      <c r="D5" s="542" t="s">
        <v>130</v>
      </c>
      <c r="E5" s="542"/>
      <c r="F5" s="542" t="s">
        <v>131</v>
      </c>
      <c r="G5" s="542"/>
      <c r="H5" s="542">
        <f>'Dati par projektu'!E13</f>
        <v>2024</v>
      </c>
      <c r="I5" s="542"/>
      <c r="J5" s="542">
        <f>IF(OR(H5&gt;='Dati par projektu'!$C$17,H5="X"),"X",H5+1)</f>
        <v>2025</v>
      </c>
      <c r="K5" s="542"/>
      <c r="L5" s="542">
        <f>IF(OR(J5&gt;='Dati par projektu'!$C$17,J5="X"),"X",J5+1)</f>
        <v>2026</v>
      </c>
      <c r="M5" s="542"/>
      <c r="N5" s="542">
        <f>IF(OR(L5&gt;='Dati par projektu'!$C$17,L5="X"),"X",L5+1)</f>
        <v>2027</v>
      </c>
      <c r="O5" s="542"/>
      <c r="P5" s="542">
        <f>IF(OR(N5&gt;='Dati par projektu'!$C$17,N5="X"),"X",N5+1)</f>
        <v>2028</v>
      </c>
      <c r="Q5" s="542"/>
      <c r="R5" s="542">
        <f>IF(OR(P5&gt;='Dati par projektu'!$C$17,P5="X"),"X",P5+1)</f>
        <v>2029</v>
      </c>
      <c r="S5" s="542"/>
      <c r="T5" s="542" t="str">
        <f>IF(OR(R5&gt;='Dati par projektu'!$C$17,R5="X"),"X",R5+1)</f>
        <v>X</v>
      </c>
      <c r="U5" s="542"/>
      <c r="V5" s="542" t="str">
        <f>IF(OR(T5&gt;='Dati par projektu'!$C$17,T5="X"),"X",T5+1)</f>
        <v>X</v>
      </c>
      <c r="W5" s="542"/>
      <c r="X5" s="542" t="str">
        <f>IF(OR(V5&gt;='Dati par projektu'!$C$17,V5="X"),"X",V5+1)</f>
        <v>X</v>
      </c>
      <c r="Y5" s="542"/>
      <c r="AE5" s="5"/>
      <c r="AF5" s="5"/>
      <c r="AG5" s="5"/>
      <c r="AH5" s="5"/>
      <c r="AI5" s="5"/>
      <c r="AJ5" s="5"/>
      <c r="AK5" s="5"/>
      <c r="AL5" s="5"/>
      <c r="AM5" s="5"/>
      <c r="AN5" s="5"/>
      <c r="AO5" s="5"/>
      <c r="AP5" s="5"/>
      <c r="AQ5" s="5"/>
      <c r="AR5" s="5"/>
      <c r="AS5" s="5"/>
      <c r="AT5" s="5"/>
      <c r="AV5" s="6">
        <v>0.55000000000000004</v>
      </c>
    </row>
    <row r="6" spans="1:68" ht="27" customHeight="1" x14ac:dyDescent="0.3">
      <c r="A6" s="538"/>
      <c r="B6" s="539" t="s">
        <v>132</v>
      </c>
      <c r="C6" s="54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x14ac:dyDescent="0.3">
      <c r="A7" s="8">
        <v>1</v>
      </c>
      <c r="B7" s="9" t="s">
        <v>137</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138</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139</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140</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141</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142</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143</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146</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147</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148</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149</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150</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151</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152</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153</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9"/>
      <c r="B24" s="9" t="s">
        <v>154</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9"/>
      <c r="B25" s="9" t="s">
        <v>155</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9"/>
      <c r="B26" s="9" t="s">
        <v>156</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3">
      <c r="A27" s="486"/>
    </row>
    <row r="28" spans="1:46" s="3" customFormat="1" x14ac:dyDescent="0.3">
      <c r="A28" s="486"/>
    </row>
    <row r="29" spans="1:46" s="3" customFormat="1" x14ac:dyDescent="0.3">
      <c r="A29" s="486"/>
    </row>
    <row r="30" spans="1:46" s="3" customFormat="1" x14ac:dyDescent="0.3">
      <c r="A30" s="486"/>
    </row>
    <row r="31" spans="1:46" s="3" customFormat="1" x14ac:dyDescent="0.3">
      <c r="A31" s="486"/>
    </row>
    <row r="32" spans="1:46" s="3" customFormat="1" x14ac:dyDescent="0.3">
      <c r="A32" s="486"/>
    </row>
    <row r="33" spans="1:1" s="3" customFormat="1" x14ac:dyDescent="0.3">
      <c r="A33" s="486"/>
    </row>
    <row r="34" spans="1:1" s="3" customFormat="1" x14ac:dyDescent="0.3">
      <c r="A34" s="486"/>
    </row>
    <row r="35" spans="1:1" s="3" customFormat="1" x14ac:dyDescent="0.3">
      <c r="A35" s="486"/>
    </row>
    <row r="36" spans="1:1" s="3" customFormat="1" x14ac:dyDescent="0.3">
      <c r="A36" s="486"/>
    </row>
    <row r="37" spans="1:1" s="3" customFormat="1" x14ac:dyDescent="0.3">
      <c r="A37" s="486"/>
    </row>
    <row r="38" spans="1:1" s="3" customFormat="1" x14ac:dyDescent="0.3">
      <c r="A38" s="486"/>
    </row>
    <row r="39" spans="1:1" s="3" customFormat="1" x14ac:dyDescent="0.3">
      <c r="A39" s="486"/>
    </row>
    <row r="40" spans="1:1" s="3" customFormat="1" x14ac:dyDescent="0.3">
      <c r="A40" s="486"/>
    </row>
    <row r="41" spans="1:1" s="3" customFormat="1" x14ac:dyDescent="0.3">
      <c r="A41" s="486"/>
    </row>
    <row r="42" spans="1:1" s="3" customFormat="1" x14ac:dyDescent="0.3"/>
    <row r="43" spans="1:1" s="3" customFormat="1" x14ac:dyDescent="0.3"/>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c r="A66" s="493"/>
      <c r="B66" s="494"/>
    </row>
    <row r="67" spans="1:2" s="3" customFormat="1" x14ac:dyDescent="0.3"/>
    <row r="68" spans="1:2" s="3" customFormat="1" x14ac:dyDescent="0.3"/>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sheetData>
  <sheetProtection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6cb4e8751614b04bc32e822f1ee2a6d">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d3a78f2c2ed71e527da5cb78e1f08db2"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4C02C1-EB1C-437A-81F6-1E491E3D2AFA}">
  <ds:schemaRefs>
    <ds:schemaRef ds:uri="http://schemas.microsoft.com/office/2006/documentManagement/types"/>
    <ds:schemaRef ds:uri="http://purl.org/dc/dcmitype/"/>
    <ds:schemaRef ds:uri="25a75a1d-8b78-49a6-8e4b-dbe94589a28d"/>
    <ds:schemaRef ds:uri="42144e59-5907-413f-b624-803f3a022d9b"/>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1C445E8-B653-4157-874F-D0CEF7CE1631}"/>
</file>

<file path=customXml/itemProps3.xml><?xml version="1.0" encoding="utf-8"?>
<ds:datastoreItem xmlns:ds="http://schemas.openxmlformats.org/officeDocument/2006/customXml" ds:itemID="{B187ECB7-43C3-4FA6-853D-C83F2E4AC9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Ilze Lodziņa</cp:lastModifiedBy>
  <cp:revision/>
  <dcterms:created xsi:type="dcterms:W3CDTF">2021-09-03T12:41:26Z</dcterms:created>
  <dcterms:modified xsi:type="dcterms:W3CDTF">2024-08-22T07:53:21Z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