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AF/1.2.1.3.i 2.karta_pasv.eku siltin/1. Atlases sagatavošana/Atlases nolikums/Atlases nolikums prieks VARAM/"/>
    </mc:Choice>
  </mc:AlternateContent>
  <xr:revisionPtr revIDLastSave="52" documentId="13_ncr:1_{E85FD6A2-33C9-470C-BE14-66C2D73A16C4}" xr6:coauthVersionLast="47" xr6:coauthVersionMax="47" xr10:uidLastSave="{F9F5EDF8-045E-4E24-97E7-CA849CE53EBE}"/>
  <bookViews>
    <workbookView xWindow="24108" yWindow="-108" windowWidth="22080" windowHeight="13176" tabRatio="601" activeTab="1" xr2:uid="{00000000-000D-0000-FFFF-FFFF00000000}"/>
  </bookViews>
  <sheets>
    <sheet name="Finanses" sheetId="13" r:id="rId1"/>
    <sheet name="Projekta budžets" sheetId="12" r:id="rId2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2" l="1"/>
  <c r="E11" i="12"/>
  <c r="C11" i="12"/>
  <c r="C17" i="12"/>
  <c r="C16" i="12" s="1"/>
  <c r="E18" i="12"/>
  <c r="E19" i="12"/>
  <c r="D1" i="12"/>
  <c r="D18" i="12" s="1"/>
  <c r="E20" i="12"/>
  <c r="E21" i="12"/>
  <c r="E13" i="12"/>
  <c r="C5" i="12"/>
  <c r="C4" i="12" s="1"/>
  <c r="E12" i="12"/>
  <c r="E22" i="12"/>
  <c r="B9" i="13"/>
  <c r="C6" i="13"/>
  <c r="D7" i="12" l="1"/>
  <c r="E7" i="12" s="1"/>
  <c r="D23" i="12"/>
  <c r="D8" i="12"/>
  <c r="D19" i="12"/>
  <c r="D17" i="12" s="1"/>
  <c r="D12" i="12"/>
  <c r="D11" i="12" s="1"/>
  <c r="D6" i="12"/>
  <c r="E6" i="12" s="1"/>
  <c r="D15" i="12"/>
  <c r="D22" i="12"/>
  <c r="D21" i="12"/>
  <c r="D9" i="12"/>
  <c r="E9" i="12" s="1"/>
  <c r="D20" i="12"/>
  <c r="F20" i="12" s="1"/>
  <c r="D14" i="12"/>
  <c r="F14" i="12" s="1"/>
  <c r="D13" i="12"/>
  <c r="F13" i="12" s="1"/>
  <c r="F19" i="12"/>
  <c r="F18" i="12"/>
  <c r="F7" i="12"/>
  <c r="F9" i="12"/>
  <c r="F21" i="12"/>
  <c r="F22" i="12"/>
  <c r="F6" i="12"/>
  <c r="E8" i="12" l="1"/>
  <c r="E5" i="12" s="1"/>
  <c r="E4" i="12" s="1"/>
  <c r="F8" i="12"/>
  <c r="F12" i="12"/>
  <c r="F11" i="12" s="1"/>
  <c r="F17" i="12"/>
  <c r="E16" i="12"/>
  <c r="F5" i="12"/>
  <c r="F4" i="12" s="1"/>
  <c r="D5" i="12"/>
  <c r="D4" i="12" s="1"/>
  <c r="F16" i="12" l="1"/>
  <c r="D16" i="12"/>
  <c r="C10" i="12"/>
  <c r="E15" i="12"/>
  <c r="F15" i="12" s="1"/>
  <c r="E14" i="12"/>
  <c r="E10" i="12" l="1"/>
  <c r="D10" i="12" l="1"/>
  <c r="D24" i="12" s="1"/>
  <c r="F10" i="12"/>
  <c r="E23" i="12"/>
  <c r="C24" i="12"/>
  <c r="E24" i="12" l="1"/>
  <c r="F23" i="12"/>
  <c r="F24" i="12" s="1"/>
  <c r="F25" i="12" s="1"/>
</calcChain>
</file>

<file path=xl/sharedStrings.xml><?xml version="1.0" encoding="utf-8"?>
<sst xmlns="http://schemas.openxmlformats.org/spreadsheetml/2006/main" count="57" uniqueCount="57">
  <si>
    <t>Kods</t>
  </si>
  <si>
    <t>Izmaksu pozīcijas nosaukums*</t>
  </si>
  <si>
    <t>KOPĀ</t>
  </si>
  <si>
    <t/>
  </si>
  <si>
    <t>7</t>
  </si>
  <si>
    <t>Būvniecības izmaksas</t>
  </si>
  <si>
    <t>7.1</t>
  </si>
  <si>
    <t>Projektēšanas  izmaksas</t>
  </si>
  <si>
    <t>Energosertifikācijas izmaksas, ekspertīzes izmaksas, izpētes izmaksas</t>
  </si>
  <si>
    <t>7.2</t>
  </si>
  <si>
    <t>Autoruzraudzības izmaksas</t>
  </si>
  <si>
    <t>7.3</t>
  </si>
  <si>
    <t>Būvuzraudzības izmaksas</t>
  </si>
  <si>
    <t>7.5</t>
  </si>
  <si>
    <t>Būvdarbu izmaksas (ēkas), tai skaitā labiekārtošanas izmaksas</t>
  </si>
  <si>
    <t>7.5.1</t>
  </si>
  <si>
    <t>Būvdarbu izmaksas, kas saistītas ar būvdarbiem esošā ēkā.</t>
  </si>
  <si>
    <t>10</t>
  </si>
  <si>
    <t>Informatīvo un publicitātes pasākumu izmaksas</t>
  </si>
  <si>
    <t>15</t>
  </si>
  <si>
    <t>Projekta izmaksas</t>
  </si>
  <si>
    <t>no tā:</t>
  </si>
  <si>
    <t>Gada apgrozījums</t>
  </si>
  <si>
    <t>euro</t>
  </si>
  <si>
    <t>6.2.</t>
  </si>
  <si>
    <t>6.</t>
  </si>
  <si>
    <t>Materiālu, aprīkojuma un iekārtu izmaksas</t>
  </si>
  <si>
    <t>Aprīkojuma un iekārtu izmaksas</t>
  </si>
  <si>
    <t>6.2.1.</t>
  </si>
  <si>
    <t>6.2.2.</t>
  </si>
  <si>
    <t>6.2.3.</t>
  </si>
  <si>
    <t>6.2.4.</t>
  </si>
  <si>
    <t>Elektroenerģijas un siltumenerģijas skaitītāju uzstādīšana</t>
  </si>
  <si>
    <t>Būvprojekta, būvdarbu ieceres dokumentācija, būvprojekta minimālā sastāva izstrāde, apliecinājuma kartes izstrāde, paskaidrojuma raksta izstrādes izmaksas</t>
  </si>
  <si>
    <t>7.1.2.</t>
  </si>
  <si>
    <t>7.1.1</t>
  </si>
  <si>
    <t>Būvdarbu izmaksas, kas saistītas ar būvdarbiem ēkas funkcionāli saistītājā teritorijā</t>
  </si>
  <si>
    <t>7.5.2.</t>
  </si>
  <si>
    <t>7.6.</t>
  </si>
  <si>
    <t>Būves nodošanas ekspluatācijā izmaksas</t>
  </si>
  <si>
    <t>Neparedzētie izdevumi (max 5%)</t>
  </si>
  <si>
    <t>Visas izmaksas, ko plānots attiecināt uz projektu, kopā (ar PVN)</t>
  </si>
  <si>
    <t>Ārpus projekta izmaksas (privātais finansējums)</t>
  </si>
  <si>
    <t>Valsts/pašvaldības apmaksātie veselības aprūpes pakalpojumi</t>
  </si>
  <si>
    <t>Maksas veselības aprūpes pakalpojumi</t>
  </si>
  <si>
    <t>Ieņēmumi no telpu nomas un citas saimnieciskās darbības</t>
  </si>
  <si>
    <t>Valsts/pašvaldības apmaksāto veselības aprūpes pakalpojumu īpatsvars</t>
  </si>
  <si>
    <t>Gaisu piesārņojošo vielu emisiju attīrīšanas iekārtu iegāde, piegāde, uzstādīšana un ieregulēšana</t>
  </si>
  <si>
    <t>Ēkas enerģijas patēriņa vadības viedo tehnoloģiju iegādes, piegādes, uzstādīšanas, ieregulēšanas un programmatūru licences vai programmatūras lietošanas pakalpojuma iegādes, kā arī viedo tehnoloģiju darbības nodrošināšanai nepieciešamo mākoņservisu izmantošanas izmaksas</t>
  </si>
  <si>
    <t>Atjaunojamos energoresursus izmantojošu enerģiju ražojošu iekārtu iegāde, piegāde, uzstādīšana un ieregulēšana, t.sk. siltumsūkņi (gaiss, ūdens, zeme), saules kolektori, saules paneļi, vēja ģeneratori un cietās biomasas kurināmā siltumenerģijas ražošanas iekārtu izmaksas</t>
  </si>
  <si>
    <t>Būvdarbu izmaksas, kas saistītas ar būvdarbiem esošā ēkā, ja attiecīgās atbalstāmās darbības ir paredzētas ēkas energosertifikātā</t>
  </si>
  <si>
    <t>Būvdarbu izmaksas, kas saistītas ar centralizētās siltumapgādes sistēmas pieslēguma izveidošanu.</t>
  </si>
  <si>
    <t>7.5.1.1.</t>
  </si>
  <si>
    <t>7.5.1.2.</t>
  </si>
  <si>
    <t>Projekta izmaksas 
(t.sk., PVN)</t>
  </si>
  <si>
    <t>Gads, kura dati tiek izmantoti</t>
  </si>
  <si>
    <t>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</si>
</sst>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8"/>
      <color theme="0" tint="-0.34998626667073579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theme="0" tint="-0.34998626667073579"/>
      <name val="Times New Roman"/>
      <family val="1"/>
      <charset val="186"/>
    </font>
    <font>
      <b/>
      <i/>
      <sz val="12"/>
      <color theme="0" tint="-0.34998626667073579"/>
      <name val="Times New Roman"/>
      <family val="1"/>
      <charset val="186"/>
    </font>
    <font>
      <i/>
      <sz val="12"/>
      <color theme="0" tint="-0.34998626667073579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2"/>
      <color theme="0" tint="-0.34998626667073579"/>
      <name val="Times New Roman"/>
      <family val="1"/>
    </font>
    <font>
      <b/>
      <sz val="12"/>
      <name val="Times New Roman"/>
      <family val="1"/>
    </font>
    <font>
      <sz val="12"/>
      <color theme="1" tint="0.34998626667073579"/>
      <name val="Times New Roman"/>
      <family val="1"/>
    </font>
    <font>
      <b/>
      <i/>
      <sz val="12"/>
      <color theme="1" tint="0.34998626667073579"/>
      <name val="Times New Roman"/>
      <family val="1"/>
    </font>
    <font>
      <i/>
      <sz val="12"/>
      <color theme="1" tint="0.3499862666707357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5" borderId="3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horizontal="left"/>
    </xf>
    <xf numFmtId="0" fontId="5" fillId="0" borderId="0" xfId="0" applyFont="1"/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0" fontId="5" fillId="6" borderId="3" xfId="1" applyNumberFormat="1" applyFont="1" applyFill="1" applyBorder="1" applyAlignment="1">
      <alignment horizontal="center" vertical="center"/>
    </xf>
    <xf numFmtId="10" fontId="6" fillId="6" borderId="0" xfId="1" applyNumberFormat="1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top" wrapText="1"/>
    </xf>
    <xf numFmtId="49" fontId="13" fillId="0" borderId="2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justify" vertical="center"/>
    </xf>
    <xf numFmtId="2" fontId="7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7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1" fontId="2" fillId="5" borderId="1" xfId="0" applyNumberFormat="1" applyFont="1" applyFill="1" applyBorder="1" applyAlignment="1">
      <alignment horizontal="center" vertic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DEAA-D427-4509-8450-D4E8AC5134D3}">
  <dimension ref="A1:C9"/>
  <sheetViews>
    <sheetView workbookViewId="0">
      <selection activeCell="B1" sqref="B1"/>
    </sheetView>
  </sheetViews>
  <sheetFormatPr defaultRowHeight="15.6" x14ac:dyDescent="0.3"/>
  <cols>
    <col min="1" max="1" width="35.33203125" style="1" customWidth="1"/>
    <col min="2" max="2" width="17.88671875" style="1" customWidth="1"/>
    <col min="3" max="3" width="18.77734375" style="1" customWidth="1"/>
    <col min="4" max="16384" width="8.88671875" style="1"/>
  </cols>
  <sheetData>
    <row r="1" spans="1:3" ht="16.2" thickBot="1" x14ac:dyDescent="0.35">
      <c r="A1" s="1" t="s">
        <v>55</v>
      </c>
      <c r="B1" s="64">
        <v>2022</v>
      </c>
      <c r="C1" s="1" t="s">
        <v>56</v>
      </c>
    </row>
    <row r="2" spans="1:3" ht="16.2" thickBot="1" x14ac:dyDescent="0.35">
      <c r="A2" s="8" t="s">
        <v>22</v>
      </c>
      <c r="B2" s="3">
        <v>1000000</v>
      </c>
      <c r="C2" s="6" t="s">
        <v>23</v>
      </c>
    </row>
    <row r="3" spans="1:3" x14ac:dyDescent="0.3">
      <c r="A3" s="1" t="s">
        <v>21</v>
      </c>
      <c r="B3" s="4"/>
    </row>
    <row r="4" spans="1:3" ht="31.2" x14ac:dyDescent="0.3">
      <c r="A4" s="2" t="s">
        <v>43</v>
      </c>
      <c r="B4" s="5">
        <v>441800</v>
      </c>
    </row>
    <row r="5" spans="1:3" x14ac:dyDescent="0.3">
      <c r="A5" s="1" t="s">
        <v>44</v>
      </c>
      <c r="B5" s="5">
        <v>408200</v>
      </c>
    </row>
    <row r="6" spans="1:3" ht="31.2" x14ac:dyDescent="0.3">
      <c r="A6" s="2" t="s">
        <v>45</v>
      </c>
      <c r="B6" s="5">
        <v>150000</v>
      </c>
      <c r="C6" s="7">
        <f>B4+B5+B6</f>
        <v>1000000</v>
      </c>
    </row>
    <row r="7" spans="1:3" x14ac:dyDescent="0.3">
      <c r="B7" s="4"/>
    </row>
    <row r="8" spans="1:3" ht="16.2" thickBot="1" x14ac:dyDescent="0.35">
      <c r="B8" s="4"/>
    </row>
    <row r="9" spans="1:3" ht="47.4" thickBot="1" x14ac:dyDescent="0.35">
      <c r="A9" s="2" t="s">
        <v>46</v>
      </c>
      <c r="B9" s="19">
        <f>B4/B2</f>
        <v>0.44180000000000003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workbookViewId="0">
      <selection activeCell="B34" sqref="B34"/>
    </sheetView>
  </sheetViews>
  <sheetFormatPr defaultColWidth="9.109375" defaultRowHeight="15.6" x14ac:dyDescent="0.3"/>
  <cols>
    <col min="1" max="1" width="8.109375" style="11" customWidth="1"/>
    <col min="2" max="2" width="58.6640625" style="11" customWidth="1"/>
    <col min="3" max="3" width="26.6640625" style="11" customWidth="1"/>
    <col min="4" max="4" width="17.77734375" style="11" customWidth="1"/>
    <col min="5" max="5" width="15.77734375" style="56" customWidth="1"/>
    <col min="6" max="6" width="19.44140625" style="11" customWidth="1"/>
    <col min="7" max="7" width="11.5546875" style="11" bestFit="1" customWidth="1"/>
    <col min="8" max="16384" width="9.109375" style="11"/>
  </cols>
  <sheetData>
    <row r="1" spans="1:6" x14ac:dyDescent="0.3">
      <c r="A1" s="9"/>
      <c r="B1" s="10"/>
      <c r="D1" s="20">
        <f>Finanses!B9</f>
        <v>0.44180000000000003</v>
      </c>
    </row>
    <row r="2" spans="1:6" ht="15" customHeight="1" x14ac:dyDescent="0.3">
      <c r="A2" s="49" t="s">
        <v>0</v>
      </c>
      <c r="B2" s="49" t="s">
        <v>1</v>
      </c>
      <c r="C2" s="49" t="s">
        <v>41</v>
      </c>
      <c r="D2" s="51" t="s">
        <v>20</v>
      </c>
      <c r="E2" s="57" t="s">
        <v>54</v>
      </c>
      <c r="F2" s="50" t="s">
        <v>42</v>
      </c>
    </row>
    <row r="3" spans="1:6" ht="31.8" customHeight="1" x14ac:dyDescent="0.3">
      <c r="A3" s="49"/>
      <c r="B3" s="49"/>
      <c r="C3" s="49"/>
      <c r="D3" s="52"/>
      <c r="E3" s="58"/>
      <c r="F3" s="50"/>
    </row>
    <row r="4" spans="1:6" s="14" customFormat="1" ht="16.2" x14ac:dyDescent="0.3">
      <c r="A4" s="30" t="s">
        <v>25</v>
      </c>
      <c r="B4" s="27" t="s">
        <v>26</v>
      </c>
      <c r="C4" s="34">
        <f>C5</f>
        <v>20000</v>
      </c>
      <c r="D4" s="28">
        <f t="shared" ref="D4:F4" si="0">D5</f>
        <v>8836</v>
      </c>
      <c r="E4" s="59">
        <f>E5</f>
        <v>1533.52</v>
      </c>
      <c r="F4" s="29">
        <f t="shared" si="0"/>
        <v>11164</v>
      </c>
    </row>
    <row r="5" spans="1:6" s="14" customFormat="1" ht="16.2" x14ac:dyDescent="0.3">
      <c r="A5" s="30" t="s">
        <v>24</v>
      </c>
      <c r="B5" s="27" t="s">
        <v>27</v>
      </c>
      <c r="C5" s="34">
        <f>SUM(C6:C9)</f>
        <v>20000</v>
      </c>
      <c r="D5" s="28">
        <f t="shared" ref="D5:F5" si="1">SUM(D6:D9)</f>
        <v>8836</v>
      </c>
      <c r="E5" s="59">
        <f>SUM(E6:E9)</f>
        <v>1533.52</v>
      </c>
      <c r="F5" s="29">
        <f t="shared" si="1"/>
        <v>11164</v>
      </c>
    </row>
    <row r="6" spans="1:6" ht="26.4" x14ac:dyDescent="0.25">
      <c r="A6" s="33" t="s">
        <v>28</v>
      </c>
      <c r="B6" s="41" t="s">
        <v>47</v>
      </c>
      <c r="C6" s="37">
        <v>0</v>
      </c>
      <c r="D6" s="15">
        <f>C6*$D$1</f>
        <v>0</v>
      </c>
      <c r="E6" s="60">
        <f>D6-(D6/1.21)</f>
        <v>0</v>
      </c>
      <c r="F6" s="23">
        <f>C6-D6</f>
        <v>0</v>
      </c>
    </row>
    <row r="7" spans="1:6" ht="52.8" customHeight="1" x14ac:dyDescent="0.25">
      <c r="A7" s="33" t="s">
        <v>29</v>
      </c>
      <c r="B7" s="42" t="s">
        <v>48</v>
      </c>
      <c r="C7" s="37">
        <v>0</v>
      </c>
      <c r="D7" s="15">
        <f t="shared" ref="D7:D9" si="2">C7*$D$1</f>
        <v>0</v>
      </c>
      <c r="E7" s="60">
        <f t="shared" ref="E7:E9" si="3">D7-(D7/1.21)</f>
        <v>0</v>
      </c>
      <c r="F7" s="23">
        <f>C7-D7</f>
        <v>0</v>
      </c>
    </row>
    <row r="8" spans="1:6" ht="52.8" x14ac:dyDescent="0.3">
      <c r="A8" s="33" t="s">
        <v>30</v>
      </c>
      <c r="B8" s="43" t="s">
        <v>49</v>
      </c>
      <c r="C8" s="37">
        <v>15000</v>
      </c>
      <c r="D8" s="15">
        <f t="shared" si="2"/>
        <v>6627</v>
      </c>
      <c r="E8" s="60">
        <f t="shared" si="3"/>
        <v>1150.1400000000001</v>
      </c>
      <c r="F8" s="23">
        <f>C8-D8</f>
        <v>8373</v>
      </c>
    </row>
    <row r="9" spans="1:6" ht="16.2" x14ac:dyDescent="0.3">
      <c r="A9" s="33" t="s">
        <v>31</v>
      </c>
      <c r="B9" s="32" t="s">
        <v>32</v>
      </c>
      <c r="C9" s="37">
        <v>5000</v>
      </c>
      <c r="D9" s="15">
        <f t="shared" si="2"/>
        <v>2209</v>
      </c>
      <c r="E9" s="60">
        <f t="shared" si="3"/>
        <v>383.38</v>
      </c>
      <c r="F9" s="23">
        <f>C9-D9</f>
        <v>2791</v>
      </c>
    </row>
    <row r="10" spans="1:6" s="14" customFormat="1" ht="16.2" x14ac:dyDescent="0.3">
      <c r="A10" s="30" t="s">
        <v>4</v>
      </c>
      <c r="B10" s="27" t="s">
        <v>5</v>
      </c>
      <c r="C10" s="34">
        <f>C11+C14+C15+C16</f>
        <v>1879032</v>
      </c>
      <c r="D10" s="28">
        <f>D11+D14+D15+D16</f>
        <v>830156.34</v>
      </c>
      <c r="E10" s="59">
        <f>E11+E14+E15+E16</f>
        <v>326113</v>
      </c>
      <c r="F10" s="29">
        <f>F11+F14+F15+F16</f>
        <v>1048875.6599999999</v>
      </c>
    </row>
    <row r="11" spans="1:6" x14ac:dyDescent="0.3">
      <c r="A11" s="40" t="s">
        <v>6</v>
      </c>
      <c r="B11" s="31" t="s">
        <v>7</v>
      </c>
      <c r="C11" s="35">
        <f>C12+C13</f>
        <v>1149.5</v>
      </c>
      <c r="D11" s="53">
        <f>D12+D13</f>
        <v>507.85</v>
      </c>
      <c r="E11" s="61">
        <f t="shared" ref="E11:F11" si="4">E12+E13</f>
        <v>199.5</v>
      </c>
      <c r="F11" s="54">
        <f t="shared" si="4"/>
        <v>641.65</v>
      </c>
    </row>
    <row r="12" spans="1:6" ht="39.6" x14ac:dyDescent="0.3">
      <c r="A12" s="33" t="s">
        <v>35</v>
      </c>
      <c r="B12" s="32" t="s">
        <v>33</v>
      </c>
      <c r="C12" s="37">
        <v>0</v>
      </c>
      <c r="D12" s="15">
        <f>C12*$D$1</f>
        <v>0</v>
      </c>
      <c r="E12" s="60">
        <f>C12-(C12/1.21)</f>
        <v>0</v>
      </c>
      <c r="F12" s="24">
        <f>C12-D12</f>
        <v>0</v>
      </c>
    </row>
    <row r="13" spans="1:6" x14ac:dyDescent="0.3">
      <c r="A13" s="33" t="s">
        <v>34</v>
      </c>
      <c r="B13" s="32" t="s">
        <v>8</v>
      </c>
      <c r="C13" s="37">
        <v>1149.5</v>
      </c>
      <c r="D13" s="15">
        <f t="shared" ref="D13:D15" si="5">C13*$D$1</f>
        <v>507.85</v>
      </c>
      <c r="E13" s="60">
        <f>C13-(C13/1.21)</f>
        <v>199.5</v>
      </c>
      <c r="F13" s="24">
        <f t="shared" ref="F13:F14" si="6">C13-D13</f>
        <v>641.65</v>
      </c>
    </row>
    <row r="14" spans="1:6" x14ac:dyDescent="0.3">
      <c r="A14" s="40" t="s">
        <v>9</v>
      </c>
      <c r="B14" s="31" t="s">
        <v>10</v>
      </c>
      <c r="C14" s="37">
        <v>21000</v>
      </c>
      <c r="D14" s="15">
        <f t="shared" si="5"/>
        <v>9277.7999999999993</v>
      </c>
      <c r="E14" s="60">
        <f>C14-(C14/1.21)</f>
        <v>3644.63</v>
      </c>
      <c r="F14" s="24">
        <f t="shared" si="6"/>
        <v>11722.2</v>
      </c>
    </row>
    <row r="15" spans="1:6" x14ac:dyDescent="0.3">
      <c r="A15" s="40" t="s">
        <v>11</v>
      </c>
      <c r="B15" s="31" t="s">
        <v>12</v>
      </c>
      <c r="C15" s="37">
        <v>21000</v>
      </c>
      <c r="D15" s="15">
        <f t="shared" si="5"/>
        <v>9277.7999999999993</v>
      </c>
      <c r="E15" s="60">
        <f>C15-(C15/1.21)</f>
        <v>3644.63</v>
      </c>
      <c r="F15" s="24">
        <f>C15-D15</f>
        <v>11722.2</v>
      </c>
    </row>
    <row r="16" spans="1:6" x14ac:dyDescent="0.3">
      <c r="A16" s="40" t="s">
        <v>13</v>
      </c>
      <c r="B16" s="31" t="s">
        <v>14</v>
      </c>
      <c r="C16" s="35">
        <f>C17+C20</f>
        <v>1835882.5</v>
      </c>
      <c r="D16" s="21">
        <f t="shared" ref="D16:F16" si="7">D17+D20</f>
        <v>811092.89</v>
      </c>
      <c r="E16" s="62">
        <f>E17+E20</f>
        <v>318624.24</v>
      </c>
      <c r="F16" s="25">
        <f t="shared" si="7"/>
        <v>1024789.61</v>
      </c>
    </row>
    <row r="17" spans="1:7" ht="26.4" x14ac:dyDescent="0.3">
      <c r="A17" s="33" t="s">
        <v>15</v>
      </c>
      <c r="B17" s="48" t="s">
        <v>50</v>
      </c>
      <c r="C17" s="35">
        <f>C18+C19</f>
        <v>1307882.5</v>
      </c>
      <c r="D17" s="53">
        <f t="shared" ref="D17:F17" si="8">D18+D19</f>
        <v>577822.49</v>
      </c>
      <c r="E17" s="61">
        <f t="shared" si="8"/>
        <v>226987.88</v>
      </c>
      <c r="F17" s="54">
        <f t="shared" si="8"/>
        <v>730060.01</v>
      </c>
      <c r="G17" s="47"/>
    </row>
    <row r="18" spans="1:7" x14ac:dyDescent="0.3">
      <c r="A18" s="44" t="s">
        <v>52</v>
      </c>
      <c r="B18" s="45" t="s">
        <v>16</v>
      </c>
      <c r="C18" s="37">
        <v>1007882.5</v>
      </c>
      <c r="D18" s="15">
        <f>C18*$D$1</f>
        <v>445282.49</v>
      </c>
      <c r="E18" s="60">
        <f>C18-(C18/1.21)</f>
        <v>174921.76</v>
      </c>
      <c r="F18" s="24">
        <f>C18-D18</f>
        <v>562600.01</v>
      </c>
    </row>
    <row r="19" spans="1:7" ht="26.4" x14ac:dyDescent="0.3">
      <c r="A19" s="44" t="s">
        <v>53</v>
      </c>
      <c r="B19" s="46" t="s">
        <v>51</v>
      </c>
      <c r="C19" s="37">
        <v>300000</v>
      </c>
      <c r="D19" s="15">
        <f>C19*$D$1</f>
        <v>132540</v>
      </c>
      <c r="E19" s="60">
        <f>C19-(C19/1.21)</f>
        <v>52066.12</v>
      </c>
      <c r="F19" s="24">
        <f>C19-D19</f>
        <v>167460</v>
      </c>
    </row>
    <row r="20" spans="1:7" ht="26.4" x14ac:dyDescent="0.25">
      <c r="A20" s="33" t="s">
        <v>37</v>
      </c>
      <c r="B20" s="42" t="s">
        <v>36</v>
      </c>
      <c r="C20" s="37">
        <v>528000</v>
      </c>
      <c r="D20" s="15">
        <f>C20*$D$1</f>
        <v>233270.39999999999</v>
      </c>
      <c r="E20" s="60">
        <f>C20-(C20/1.21)</f>
        <v>91636.36</v>
      </c>
      <c r="F20" s="24">
        <f>C20-D20</f>
        <v>294729.59999999998</v>
      </c>
    </row>
    <row r="21" spans="1:7" x14ac:dyDescent="0.3">
      <c r="A21" s="26" t="s">
        <v>38</v>
      </c>
      <c r="B21" s="12" t="s">
        <v>39</v>
      </c>
      <c r="C21" s="38">
        <v>0</v>
      </c>
      <c r="D21" s="15">
        <f t="shared" ref="D21:D23" si="9">C21*$D$1</f>
        <v>0</v>
      </c>
      <c r="E21" s="60">
        <f>C21-(C21/1.21)</f>
        <v>0</v>
      </c>
      <c r="F21" s="24">
        <f>C21-D21</f>
        <v>0</v>
      </c>
    </row>
    <row r="22" spans="1:7" s="14" customFormat="1" ht="16.2" x14ac:dyDescent="0.3">
      <c r="A22" s="26" t="s">
        <v>17</v>
      </c>
      <c r="B22" s="12" t="s">
        <v>18</v>
      </c>
      <c r="C22" s="38">
        <v>968</v>
      </c>
      <c r="D22" s="55">
        <f t="shared" si="9"/>
        <v>427.66</v>
      </c>
      <c r="E22" s="63">
        <f>C22-(C22/1.21)</f>
        <v>168</v>
      </c>
      <c r="F22" s="23">
        <f>C22-D22</f>
        <v>540.34</v>
      </c>
    </row>
    <row r="23" spans="1:7" s="14" customFormat="1" ht="16.2" x14ac:dyDescent="0.3">
      <c r="A23" s="26" t="s">
        <v>19</v>
      </c>
      <c r="B23" s="12" t="s">
        <v>40</v>
      </c>
      <c r="C23" s="38">
        <v>100000</v>
      </c>
      <c r="D23" s="55">
        <f t="shared" si="9"/>
        <v>44180</v>
      </c>
      <c r="E23" s="63">
        <f>C23-(C23/1.21)</f>
        <v>17355.37</v>
      </c>
      <c r="F23" s="23">
        <f>C23-D23</f>
        <v>55820</v>
      </c>
    </row>
    <row r="24" spans="1:7" s="14" customFormat="1" ht="16.2" x14ac:dyDescent="0.3">
      <c r="A24" s="39" t="s">
        <v>3</v>
      </c>
      <c r="B24" s="16" t="s">
        <v>2</v>
      </c>
      <c r="C24" s="36">
        <f>C4+C10+C22+C23</f>
        <v>2000000</v>
      </c>
      <c r="D24" s="13">
        <f>D4+D10+D22+D23+D21</f>
        <v>883600</v>
      </c>
      <c r="E24" s="63">
        <f>E4+E10+E22+E23</f>
        <v>345169.89</v>
      </c>
      <c r="F24" s="23">
        <f>F4+F10+F22+F23+F21</f>
        <v>1116400</v>
      </c>
    </row>
    <row r="25" spans="1:7" x14ac:dyDescent="0.3">
      <c r="A25" s="17"/>
      <c r="B25" s="18"/>
      <c r="F25" s="22">
        <f>D24+F24</f>
        <v>2000000</v>
      </c>
    </row>
  </sheetData>
  <mergeCells count="6">
    <mergeCell ref="A2:A3"/>
    <mergeCell ref="B2:B3"/>
    <mergeCell ref="C2:C3"/>
    <mergeCell ref="F2:F3"/>
    <mergeCell ref="D2:D3"/>
    <mergeCell ref="E2:E3"/>
  </mergeCells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44e59-5907-413f-b624-803f3a022d9b" xsi:nil="true"/>
    <lcf76f155ced4ddcb4097134ff3c332f xmlns="25a75a1d-8b78-49a6-8e4b-dbe94589a28d">
      <Terms xmlns="http://schemas.microsoft.com/office/infopath/2007/PartnerControls"/>
    </lcf76f155ced4ddcb4097134ff3c332f>
    <SharedWithUsers xmlns="42144e59-5907-413f-b624-803f3a022d9b">
      <UserInfo>
        <DisplayName/>
        <AccountId xsi:nil="true"/>
        <AccountType/>
      </UserInfo>
    </SharedWithUsers>
    <MediaLengthInSeconds xmlns="25a75a1d-8b78-49a6-8e4b-dbe94589a2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2" ma:contentTypeDescription="Create a new document." ma:contentTypeScope="" ma:versionID="e8c865f49b041570543452eff2ca0121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08df97b10097bcedd649d58b5b33229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25752-5418-4C78-84A4-3D06F39D2561}">
  <ds:schemaRefs>
    <ds:schemaRef ds:uri="42144e59-5907-413f-b624-803f3a022d9b"/>
    <ds:schemaRef ds:uri="25a75a1d-8b78-49a6-8e4b-dbe94589a28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A3AE38-CB08-4A52-B84A-0A19CDC98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704CB5-FABF-488C-A96F-6A4B324CB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Finanses</vt:lpstr>
      <vt:lpstr>Projekta budžets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Dace</dc:creator>
  <cp:lastModifiedBy>Kristīne Šmite</cp:lastModifiedBy>
  <dcterms:created xsi:type="dcterms:W3CDTF">2015-06-05T18:17:20Z</dcterms:created>
  <dcterms:modified xsi:type="dcterms:W3CDTF">2023-08-20T15:43:28Z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Order">
    <vt:r8>256500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